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9525" tabRatio="857" firstSheet="8" activeTab="16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17 Közös hiv.fenntartás" sheetId="18" r:id="rId17"/>
  </sheets>
  <externalReferences>
    <externalReference r:id="rId18"/>
  </externalReferences>
  <definedNames>
    <definedName name="_xlnm.Print_Area" localSheetId="0">'1 bevétel-kiadás'!$A$1:$W$65</definedName>
    <definedName name="_xlnm.Print_Area" localSheetId="14">'15 Vagyonkim.'!$A$1:$G$187</definedName>
    <definedName name="_xlnm.Print_Area" localSheetId="16">'17 Közös hiv.fenntartás'!$A$1:$G$77</definedName>
    <definedName name="_xlnm.Print_Area" localSheetId="2">'3 tám.ért. bev-kiad.'!$A$1:$Q$40</definedName>
    <definedName name="_xlnm.Print_Area" localSheetId="5">'6 Ber-Felúj. kiad.'!$A$1:$V$66</definedName>
    <definedName name="_xlnm.Print_Area" localSheetId="6">'7 átadott pénzeszk.'!$A$1:$K$36</definedName>
    <definedName name="_xlnm.Print_Area" localSheetId="7">'8 ellátottak jutt.'!$A$1:$L$15</definedName>
  </definedNames>
  <calcPr calcId="124519"/>
</workbook>
</file>

<file path=xl/calcChain.xml><?xml version="1.0" encoding="utf-8"?>
<calcChain xmlns="http://schemas.openxmlformats.org/spreadsheetml/2006/main">
  <c r="E77" i="18"/>
  <c r="D77"/>
  <c r="F73"/>
  <c r="D65"/>
  <c r="E55"/>
  <c r="E64" s="1"/>
  <c r="G49"/>
  <c r="F49"/>
  <c r="E49"/>
  <c r="G14"/>
  <c r="F14"/>
  <c r="E14"/>
  <c r="E63" l="1"/>
  <c r="E65"/>
  <c r="G48" i="17" l="1"/>
  <c r="F48"/>
  <c r="D59"/>
  <c r="G38"/>
  <c r="F38"/>
  <c r="G17"/>
  <c r="F17"/>
  <c r="D53"/>
  <c r="D56" s="1"/>
  <c r="D43"/>
  <c r="D46" s="1"/>
  <c r="D39"/>
  <c r="D44" s="1"/>
  <c r="D60" s="1"/>
  <c r="D61" s="1"/>
  <c r="D28"/>
  <c r="D31" s="1"/>
  <c r="D18"/>
  <c r="D14"/>
  <c r="D19" s="1"/>
  <c r="D32" s="1"/>
  <c r="G7" i="13"/>
  <c r="G8"/>
  <c r="G9"/>
  <c r="G10"/>
  <c r="G11"/>
  <c r="G12"/>
  <c r="G13"/>
  <c r="G14"/>
  <c r="I29" i="11"/>
  <c r="H29"/>
  <c r="I21"/>
  <c r="H21"/>
  <c r="I11"/>
  <c r="H11"/>
  <c r="C37"/>
  <c r="D30" i="12"/>
  <c r="C30"/>
  <c r="D26"/>
  <c r="C25"/>
  <c r="C24"/>
  <c r="C20"/>
  <c r="D20" s="1"/>
  <c r="D22" s="1"/>
  <c r="D18"/>
  <c r="C18"/>
  <c r="D14"/>
  <c r="C14"/>
  <c r="N9" i="9"/>
  <c r="M9"/>
  <c r="L9"/>
  <c r="I9"/>
  <c r="J9"/>
  <c r="K9"/>
  <c r="G9"/>
  <c r="F9"/>
  <c r="D9"/>
  <c r="C9"/>
  <c r="D10" i="5"/>
  <c r="C10"/>
  <c r="E9"/>
  <c r="E8"/>
  <c r="E10" s="1"/>
  <c r="D45" i="17" l="1"/>
  <c r="C26" i="12"/>
  <c r="D31"/>
  <c r="C22"/>
  <c r="C31" s="1"/>
  <c r="H9" i="8" l="1"/>
  <c r="F9"/>
  <c r="G9"/>
  <c r="C9" i="7"/>
  <c r="S47" i="6"/>
  <c r="Q47"/>
  <c r="O52"/>
  <c r="L52"/>
  <c r="N47"/>
  <c r="M47"/>
  <c r="D66"/>
  <c r="F55"/>
  <c r="G55"/>
  <c r="M55" s="1"/>
  <c r="H55"/>
  <c r="I55"/>
  <c r="I66" s="1"/>
  <c r="J55"/>
  <c r="K55"/>
  <c r="K66" s="1"/>
  <c r="L55"/>
  <c r="S62"/>
  <c r="S61"/>
  <c r="Q62"/>
  <c r="Q61"/>
  <c r="O62"/>
  <c r="O61"/>
  <c r="N62"/>
  <c r="M62"/>
  <c r="N61"/>
  <c r="M61"/>
  <c r="L62"/>
  <c r="L61"/>
  <c r="S52"/>
  <c r="Q52"/>
  <c r="N52"/>
  <c r="M52"/>
  <c r="E66"/>
  <c r="F66"/>
  <c r="H66"/>
  <c r="J66"/>
  <c r="C66"/>
  <c r="F63"/>
  <c r="G63"/>
  <c r="H63"/>
  <c r="I63"/>
  <c r="J63"/>
  <c r="K63"/>
  <c r="L63"/>
  <c r="L66" s="1"/>
  <c r="M63"/>
  <c r="N63"/>
  <c r="O63"/>
  <c r="P63"/>
  <c r="P66" s="1"/>
  <c r="Q63"/>
  <c r="R63"/>
  <c r="R66" s="1"/>
  <c r="S63"/>
  <c r="T63"/>
  <c r="T66" s="1"/>
  <c r="D63"/>
  <c r="C63"/>
  <c r="E63"/>
  <c r="E55"/>
  <c r="D55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C20"/>
  <c r="C19"/>
  <c r="C18"/>
  <c r="C17"/>
  <c r="C16"/>
  <c r="C12"/>
  <c r="C9"/>
  <c r="S45"/>
  <c r="Q45"/>
  <c r="O45"/>
  <c r="S7"/>
  <c r="Q7"/>
  <c r="O7"/>
  <c r="N7"/>
  <c r="L7"/>
  <c r="H30" i="4"/>
  <c r="H27"/>
  <c r="H23"/>
  <c r="H18"/>
  <c r="H14"/>
  <c r="H33" s="1"/>
  <c r="E14"/>
  <c r="E18"/>
  <c r="E23"/>
  <c r="E27" s="1"/>
  <c r="E30"/>
  <c r="G32"/>
  <c r="G31"/>
  <c r="F31"/>
  <c r="D30"/>
  <c r="G30" s="1"/>
  <c r="C30"/>
  <c r="F30" s="1"/>
  <c r="G29"/>
  <c r="G28"/>
  <c r="F28"/>
  <c r="G26"/>
  <c r="G25"/>
  <c r="G24"/>
  <c r="F24"/>
  <c r="D23"/>
  <c r="D27" s="1"/>
  <c r="C23"/>
  <c r="F23" s="1"/>
  <c r="G22"/>
  <c r="G21"/>
  <c r="F21"/>
  <c r="C21"/>
  <c r="C27" s="1"/>
  <c r="G20"/>
  <c r="F20"/>
  <c r="G19"/>
  <c r="F19"/>
  <c r="D18"/>
  <c r="C18"/>
  <c r="G17"/>
  <c r="G18" s="1"/>
  <c r="G16"/>
  <c r="F16"/>
  <c r="F18" s="1"/>
  <c r="G15"/>
  <c r="D14"/>
  <c r="D33" s="1"/>
  <c r="C14"/>
  <c r="C33" s="1"/>
  <c r="G13"/>
  <c r="G12"/>
  <c r="G11"/>
  <c r="F11"/>
  <c r="G10"/>
  <c r="F10"/>
  <c r="G9"/>
  <c r="F9"/>
  <c r="G8"/>
  <c r="F8"/>
  <c r="G7"/>
  <c r="F7"/>
  <c r="G6"/>
  <c r="F6"/>
  <c r="E26" i="1"/>
  <c r="D26"/>
  <c r="E9"/>
  <c r="E8" s="1"/>
  <c r="D9"/>
  <c r="D8"/>
  <c r="C8"/>
  <c r="I46" i="6"/>
  <c r="I47" s="1"/>
  <c r="J46"/>
  <c r="J47" s="1"/>
  <c r="K46"/>
  <c r="K47" s="1"/>
  <c r="G66" l="1"/>
  <c r="M66"/>
  <c r="E33" i="4"/>
  <c r="F27"/>
  <c r="G14"/>
  <c r="G23"/>
  <c r="G27" s="1"/>
  <c r="F14"/>
  <c r="G47" i="6"/>
  <c r="F46"/>
  <c r="F47" s="1"/>
  <c r="G46"/>
  <c r="H46"/>
  <c r="H47" s="1"/>
  <c r="D47"/>
  <c r="E47"/>
  <c r="C46"/>
  <c r="K36" i="3"/>
  <c r="J36"/>
  <c r="F39"/>
  <c r="G39"/>
  <c r="H39"/>
  <c r="N9"/>
  <c r="M9"/>
  <c r="I16"/>
  <c r="J16"/>
  <c r="K16"/>
  <c r="K40" i="1"/>
  <c r="D16" i="3"/>
  <c r="E16"/>
  <c r="F16"/>
  <c r="G16"/>
  <c r="H16"/>
  <c r="O16"/>
  <c r="P16"/>
  <c r="Q16"/>
  <c r="N11"/>
  <c r="N12"/>
  <c r="N13"/>
  <c r="N14"/>
  <c r="N15"/>
  <c r="N6"/>
  <c r="N7"/>
  <c r="N8"/>
  <c r="M11"/>
  <c r="M12"/>
  <c r="M13"/>
  <c r="M14"/>
  <c r="M15"/>
  <c r="M6"/>
  <c r="M7"/>
  <c r="M8"/>
  <c r="L11"/>
  <c r="L12"/>
  <c r="L13"/>
  <c r="L14"/>
  <c r="L15"/>
  <c r="L6"/>
  <c r="L7"/>
  <c r="L8"/>
  <c r="L9"/>
  <c r="N10"/>
  <c r="M10"/>
  <c r="L10"/>
  <c r="C16"/>
  <c r="H18" i="1"/>
  <c r="F18"/>
  <c r="G8"/>
  <c r="G18" s="1"/>
  <c r="G25" s="1"/>
  <c r="G28" s="1"/>
  <c r="F8"/>
  <c r="F25" s="1"/>
  <c r="F28" s="1"/>
  <c r="F24"/>
  <c r="G24"/>
  <c r="F40"/>
  <c r="G40"/>
  <c r="F47"/>
  <c r="G47"/>
  <c r="F50"/>
  <c r="G50"/>
  <c r="F53"/>
  <c r="G53"/>
  <c r="F54"/>
  <c r="G54"/>
  <c r="F58"/>
  <c r="G58"/>
  <c r="G59" s="1"/>
  <c r="G62" s="1"/>
  <c r="F59"/>
  <c r="F62"/>
  <c r="J14" i="17"/>
  <c r="F33" i="4" l="1"/>
  <c r="G33"/>
  <c r="L16" i="3"/>
  <c r="M16"/>
  <c r="N16"/>
  <c r="F30" i="1"/>
  <c r="G30"/>
  <c r="E53" i="17"/>
  <c r="E56" s="1"/>
  <c r="E59" s="1"/>
  <c r="E43"/>
  <c r="E39"/>
  <c r="E28"/>
  <c r="E31" s="1"/>
  <c r="E18"/>
  <c r="E14"/>
  <c r="E19" s="1"/>
  <c r="D15" i="13"/>
  <c r="E15"/>
  <c r="F15"/>
  <c r="C15"/>
  <c r="E32" i="17" l="1"/>
  <c r="E46"/>
  <c r="E45"/>
  <c r="E44"/>
  <c r="E60" s="1"/>
  <c r="I39" i="11" l="1"/>
  <c r="H39"/>
  <c r="G39"/>
  <c r="K18" i="7" l="1"/>
  <c r="E21"/>
  <c r="C54" i="6" l="1"/>
  <c r="L46"/>
  <c r="S46"/>
  <c r="Q46"/>
  <c r="N46"/>
  <c r="M46"/>
  <c r="O46" l="1"/>
  <c r="C47"/>
  <c r="L47" s="1"/>
  <c r="O47" l="1"/>
  <c r="H22" i="3" l="1"/>
  <c r="G22"/>
  <c r="E21" l="1"/>
  <c r="D26"/>
  <c r="C26"/>
  <c r="H23"/>
  <c r="H24"/>
  <c r="F23"/>
  <c r="F24"/>
  <c r="G23"/>
  <c r="G24"/>
  <c r="H6" i="2"/>
  <c r="H7"/>
  <c r="E14"/>
  <c r="F12"/>
  <c r="G12"/>
  <c r="H12"/>
  <c r="F13"/>
  <c r="G13"/>
  <c r="H13"/>
  <c r="D14"/>
  <c r="C14"/>
  <c r="O7" i="1" l="1"/>
  <c r="O38"/>
  <c r="T60"/>
  <c r="R60"/>
  <c r="Q60"/>
  <c r="P60"/>
  <c r="V60" s="1"/>
  <c r="O60"/>
  <c r="D54"/>
  <c r="I14" i="17" l="1"/>
  <c r="H14"/>
  <c r="G14" l="1"/>
  <c r="F14"/>
  <c r="O7" i="9"/>
  <c r="H9" l="1"/>
  <c r="E9"/>
  <c r="F7" i="8"/>
  <c r="F8"/>
  <c r="D34" i="7"/>
  <c r="E34"/>
  <c r="I34"/>
  <c r="J34"/>
  <c r="K34"/>
  <c r="C34"/>
  <c r="F33"/>
  <c r="G33"/>
  <c r="H33"/>
  <c r="C12"/>
  <c r="F18" i="17" l="1"/>
  <c r="F19" s="1"/>
  <c r="G18"/>
  <c r="H18"/>
  <c r="H19" s="1"/>
  <c r="I18"/>
  <c r="I19" s="1"/>
  <c r="I32" s="1"/>
  <c r="J18"/>
  <c r="G19"/>
  <c r="F28"/>
  <c r="G28"/>
  <c r="G31" s="1"/>
  <c r="H28"/>
  <c r="I28"/>
  <c r="J28"/>
  <c r="F31"/>
  <c r="H31"/>
  <c r="I31"/>
  <c r="J31"/>
  <c r="F39"/>
  <c r="F45" s="1"/>
  <c r="G39"/>
  <c r="H39"/>
  <c r="I39"/>
  <c r="J39"/>
  <c r="F43"/>
  <c r="G43"/>
  <c r="H43"/>
  <c r="H44" s="1"/>
  <c r="I43"/>
  <c r="J43"/>
  <c r="I45"/>
  <c r="I46"/>
  <c r="F53"/>
  <c r="F56" s="1"/>
  <c r="F59" s="1"/>
  <c r="G53"/>
  <c r="H53"/>
  <c r="H56" s="1"/>
  <c r="H59" s="1"/>
  <c r="I53"/>
  <c r="I56" s="1"/>
  <c r="I59" s="1"/>
  <c r="J53"/>
  <c r="J56" s="1"/>
  <c r="J59" s="1"/>
  <c r="G6" i="13"/>
  <c r="G15" s="1"/>
  <c r="G6" i="11"/>
  <c r="H6"/>
  <c r="G7"/>
  <c r="H7"/>
  <c r="I7"/>
  <c r="C8"/>
  <c r="D8"/>
  <c r="E8"/>
  <c r="G8"/>
  <c r="I8"/>
  <c r="D9"/>
  <c r="C10"/>
  <c r="D10"/>
  <c r="E10"/>
  <c r="C11"/>
  <c r="E11"/>
  <c r="G11"/>
  <c r="C12"/>
  <c r="D12"/>
  <c r="E12"/>
  <c r="G12"/>
  <c r="H12"/>
  <c r="E13"/>
  <c r="G13"/>
  <c r="H13"/>
  <c r="I13"/>
  <c r="C14"/>
  <c r="D14"/>
  <c r="E14"/>
  <c r="G14"/>
  <c r="H14"/>
  <c r="C15"/>
  <c r="G15"/>
  <c r="H15"/>
  <c r="I15"/>
  <c r="C16"/>
  <c r="D16"/>
  <c r="E16"/>
  <c r="G16"/>
  <c r="H16"/>
  <c r="I16"/>
  <c r="E17"/>
  <c r="G18"/>
  <c r="H18"/>
  <c r="G21"/>
  <c r="G22"/>
  <c r="H22"/>
  <c r="I22"/>
  <c r="G25"/>
  <c r="C26"/>
  <c r="D26"/>
  <c r="E26"/>
  <c r="C27"/>
  <c r="D27"/>
  <c r="D30" s="1"/>
  <c r="E27"/>
  <c r="C28"/>
  <c r="D28"/>
  <c r="E28"/>
  <c r="C29"/>
  <c r="E29"/>
  <c r="H30"/>
  <c r="H25" s="1"/>
  <c r="I30"/>
  <c r="I25" s="1"/>
  <c r="C34"/>
  <c r="D34"/>
  <c r="E34"/>
  <c r="G35"/>
  <c r="H35"/>
  <c r="I35"/>
  <c r="D37"/>
  <c r="E37"/>
  <c r="G38"/>
  <c r="H38"/>
  <c r="I38"/>
  <c r="P7" i="9"/>
  <c r="S7" s="1"/>
  <c r="Q7"/>
  <c r="R7"/>
  <c r="T7"/>
  <c r="O8"/>
  <c r="O9" s="1"/>
  <c r="P8"/>
  <c r="S8" s="1"/>
  <c r="Q8"/>
  <c r="R8"/>
  <c r="T8"/>
  <c r="F6" i="8"/>
  <c r="G6"/>
  <c r="H6"/>
  <c r="G7"/>
  <c r="H7"/>
  <c r="G8"/>
  <c r="H8"/>
  <c r="C10"/>
  <c r="D10"/>
  <c r="E10"/>
  <c r="F10"/>
  <c r="G10"/>
  <c r="I10"/>
  <c r="J10"/>
  <c r="K10"/>
  <c r="I7" i="7"/>
  <c r="J7"/>
  <c r="K7"/>
  <c r="I8"/>
  <c r="J8"/>
  <c r="K8"/>
  <c r="I9"/>
  <c r="J9"/>
  <c r="K9"/>
  <c r="I10"/>
  <c r="J10"/>
  <c r="K10"/>
  <c r="I11"/>
  <c r="J11"/>
  <c r="K11"/>
  <c r="D12"/>
  <c r="E12"/>
  <c r="F12"/>
  <c r="G12"/>
  <c r="H12"/>
  <c r="I16"/>
  <c r="J16"/>
  <c r="I17"/>
  <c r="J17"/>
  <c r="I18"/>
  <c r="J18"/>
  <c r="J21" s="1"/>
  <c r="I19"/>
  <c r="J19"/>
  <c r="I20"/>
  <c r="J20"/>
  <c r="C21"/>
  <c r="D21"/>
  <c r="F21"/>
  <c r="G21"/>
  <c r="H21"/>
  <c r="I21"/>
  <c r="K21"/>
  <c r="G26"/>
  <c r="I26"/>
  <c r="J26"/>
  <c r="K26"/>
  <c r="G27"/>
  <c r="C28"/>
  <c r="D28"/>
  <c r="E28"/>
  <c r="F28"/>
  <c r="G28"/>
  <c r="H28"/>
  <c r="I28"/>
  <c r="J28"/>
  <c r="K28"/>
  <c r="F32"/>
  <c r="F34" s="1"/>
  <c r="G32"/>
  <c r="G34" s="1"/>
  <c r="H32"/>
  <c r="H34" s="1"/>
  <c r="L53" i="6"/>
  <c r="O53" s="1"/>
  <c r="M53"/>
  <c r="N53"/>
  <c r="S53" s="1"/>
  <c r="Q53"/>
  <c r="N54"/>
  <c r="S54" s="1"/>
  <c r="L54"/>
  <c r="O54" s="1"/>
  <c r="M54"/>
  <c r="Q54" s="1"/>
  <c r="C55"/>
  <c r="O55" s="1"/>
  <c r="O66" s="1"/>
  <c r="N55"/>
  <c r="F21" i="3"/>
  <c r="G21"/>
  <c r="H21"/>
  <c r="F25"/>
  <c r="G25"/>
  <c r="H25"/>
  <c r="C28"/>
  <c r="E26"/>
  <c r="E28" s="1"/>
  <c r="I26"/>
  <c r="I28" s="1"/>
  <c r="J26"/>
  <c r="J28" s="1"/>
  <c r="K26"/>
  <c r="K28" s="1"/>
  <c r="D28"/>
  <c r="I35"/>
  <c r="J35"/>
  <c r="K35"/>
  <c r="I36"/>
  <c r="I37"/>
  <c r="J37"/>
  <c r="K37"/>
  <c r="I38"/>
  <c r="J38"/>
  <c r="K38"/>
  <c r="C39"/>
  <c r="D39"/>
  <c r="E39"/>
  <c r="L39"/>
  <c r="M39"/>
  <c r="N39"/>
  <c r="F6" i="2"/>
  <c r="G6"/>
  <c r="F7"/>
  <c r="G7"/>
  <c r="F8"/>
  <c r="G8"/>
  <c r="H8"/>
  <c r="F9"/>
  <c r="G9"/>
  <c r="H9"/>
  <c r="F10"/>
  <c r="G10"/>
  <c r="H10"/>
  <c r="F11"/>
  <c r="G11"/>
  <c r="H11"/>
  <c r="P7" i="1"/>
  <c r="Q7"/>
  <c r="R7"/>
  <c r="T7"/>
  <c r="V7"/>
  <c r="R8"/>
  <c r="P8"/>
  <c r="V8"/>
  <c r="H8"/>
  <c r="I8"/>
  <c r="J8"/>
  <c r="K8"/>
  <c r="L8"/>
  <c r="M8"/>
  <c r="N8"/>
  <c r="O8"/>
  <c r="Q8"/>
  <c r="O9"/>
  <c r="P9"/>
  <c r="Q9"/>
  <c r="R9"/>
  <c r="T9"/>
  <c r="V9"/>
  <c r="O10"/>
  <c r="P10"/>
  <c r="Q10"/>
  <c r="R10"/>
  <c r="T10"/>
  <c r="V10"/>
  <c r="O11"/>
  <c r="P11"/>
  <c r="Q11"/>
  <c r="R11"/>
  <c r="T11"/>
  <c r="V11"/>
  <c r="O12"/>
  <c r="C13" i="11" s="1"/>
  <c r="P12" i="1"/>
  <c r="D13" i="11" s="1"/>
  <c r="Q12" i="1"/>
  <c r="R12"/>
  <c r="T12"/>
  <c r="V12"/>
  <c r="O13"/>
  <c r="P13"/>
  <c r="Q13"/>
  <c r="R13"/>
  <c r="T13"/>
  <c r="V13"/>
  <c r="O14"/>
  <c r="P14"/>
  <c r="Q14"/>
  <c r="R14"/>
  <c r="T14"/>
  <c r="V14"/>
  <c r="O15"/>
  <c r="P15"/>
  <c r="D15" i="11" s="1"/>
  <c r="Q15" i="1"/>
  <c r="E15" i="11" s="1"/>
  <c r="R15" i="1"/>
  <c r="T15"/>
  <c r="V15"/>
  <c r="O16"/>
  <c r="P16"/>
  <c r="Q16"/>
  <c r="R16"/>
  <c r="T16"/>
  <c r="V16"/>
  <c r="O17"/>
  <c r="P17"/>
  <c r="Q17"/>
  <c r="R17"/>
  <c r="T17"/>
  <c r="V17"/>
  <c r="C18"/>
  <c r="E18"/>
  <c r="I18"/>
  <c r="J18"/>
  <c r="K18"/>
  <c r="L18"/>
  <c r="M18"/>
  <c r="N18"/>
  <c r="O19"/>
  <c r="P19"/>
  <c r="Q19"/>
  <c r="R19"/>
  <c r="T19"/>
  <c r="V19"/>
  <c r="O20"/>
  <c r="P20"/>
  <c r="Q20"/>
  <c r="R20"/>
  <c r="T20"/>
  <c r="V20"/>
  <c r="O21"/>
  <c r="P21"/>
  <c r="Q21"/>
  <c r="R21"/>
  <c r="T21"/>
  <c r="V21"/>
  <c r="O22"/>
  <c r="P22"/>
  <c r="Q22"/>
  <c r="R22"/>
  <c r="T22"/>
  <c r="V22"/>
  <c r="O23"/>
  <c r="P23"/>
  <c r="J53" s="1"/>
  <c r="J58" s="1"/>
  <c r="Q23"/>
  <c r="R23"/>
  <c r="T23"/>
  <c r="V23"/>
  <c r="C24"/>
  <c r="D24"/>
  <c r="E24"/>
  <c r="H24"/>
  <c r="I24"/>
  <c r="O24" s="1"/>
  <c r="J24"/>
  <c r="K24"/>
  <c r="L24"/>
  <c r="M24"/>
  <c r="N24"/>
  <c r="J25"/>
  <c r="J28" s="1"/>
  <c r="L25"/>
  <c r="M25"/>
  <c r="N25"/>
  <c r="S25"/>
  <c r="U25"/>
  <c r="W25"/>
  <c r="O26"/>
  <c r="P26"/>
  <c r="Q26"/>
  <c r="R26"/>
  <c r="T26"/>
  <c r="V26"/>
  <c r="O27"/>
  <c r="C36" i="11" s="1"/>
  <c r="P27" i="1"/>
  <c r="D36" i="11" s="1"/>
  <c r="Q27" i="1"/>
  <c r="E36" i="11" s="1"/>
  <c r="R27" i="1"/>
  <c r="T27"/>
  <c r="V27"/>
  <c r="L28"/>
  <c r="M28"/>
  <c r="N28"/>
  <c r="S28"/>
  <c r="U28"/>
  <c r="W28"/>
  <c r="O29"/>
  <c r="P29"/>
  <c r="Q29"/>
  <c r="R29"/>
  <c r="T29"/>
  <c r="V29"/>
  <c r="O36"/>
  <c r="P36"/>
  <c r="Q36"/>
  <c r="I6" i="11" s="1"/>
  <c r="R36" i="1"/>
  <c r="T36"/>
  <c r="V36"/>
  <c r="O37"/>
  <c r="P37"/>
  <c r="Q37"/>
  <c r="R37"/>
  <c r="T37"/>
  <c r="V37"/>
  <c r="P38"/>
  <c r="H8" i="11" s="1"/>
  <c r="Q38" i="1"/>
  <c r="R38"/>
  <c r="T38"/>
  <c r="V38"/>
  <c r="C39"/>
  <c r="G9" i="11" s="1"/>
  <c r="D39" i="1"/>
  <c r="H9" i="11" s="1"/>
  <c r="E39" i="1"/>
  <c r="I9" i="11" s="1"/>
  <c r="C40" i="1"/>
  <c r="D40"/>
  <c r="E40"/>
  <c r="H40"/>
  <c r="I40"/>
  <c r="J40"/>
  <c r="J50" s="1"/>
  <c r="L40"/>
  <c r="M40"/>
  <c r="N40"/>
  <c r="O41"/>
  <c r="P41"/>
  <c r="Q41"/>
  <c r="R41"/>
  <c r="T41"/>
  <c r="V41"/>
  <c r="O42"/>
  <c r="P42"/>
  <c r="Q42"/>
  <c r="I12" i="11" s="1"/>
  <c r="R42" i="1"/>
  <c r="T42"/>
  <c r="V42"/>
  <c r="P43"/>
  <c r="P44"/>
  <c r="Q44"/>
  <c r="I14" i="11" s="1"/>
  <c r="T44" i="1"/>
  <c r="V44"/>
  <c r="O45"/>
  <c r="P45"/>
  <c r="Q45"/>
  <c r="W45" s="1"/>
  <c r="W40" s="1"/>
  <c r="W50" s="1"/>
  <c r="S45"/>
  <c r="S40" s="1"/>
  <c r="S50" s="1"/>
  <c r="S59" s="1"/>
  <c r="S62" s="1"/>
  <c r="U45"/>
  <c r="U40" s="1"/>
  <c r="U50" s="1"/>
  <c r="O46"/>
  <c r="R46" s="1"/>
  <c r="P46"/>
  <c r="T46" s="1"/>
  <c r="Q46"/>
  <c r="V46" s="1"/>
  <c r="C47"/>
  <c r="G17" i="11" s="1"/>
  <c r="D47" i="1"/>
  <c r="H17" i="11" s="1"/>
  <c r="E47" i="1"/>
  <c r="I17" i="11" s="1"/>
  <c r="H47" i="1"/>
  <c r="I47"/>
  <c r="J47"/>
  <c r="K47"/>
  <c r="L47"/>
  <c r="M47"/>
  <c r="N47"/>
  <c r="S47"/>
  <c r="U47"/>
  <c r="V47"/>
  <c r="W47"/>
  <c r="O48"/>
  <c r="P48"/>
  <c r="Q48"/>
  <c r="Q47" s="1"/>
  <c r="R48"/>
  <c r="T48"/>
  <c r="V48"/>
  <c r="O49"/>
  <c r="G19" i="11" s="1"/>
  <c r="P49" i="1"/>
  <c r="H19" i="11" s="1"/>
  <c r="Q49" i="1"/>
  <c r="R49"/>
  <c r="T49"/>
  <c r="V49"/>
  <c r="H50"/>
  <c r="H59" s="1"/>
  <c r="H62" s="1"/>
  <c r="I50"/>
  <c r="K50"/>
  <c r="L50"/>
  <c r="M50"/>
  <c r="N50"/>
  <c r="O51"/>
  <c r="P51"/>
  <c r="Q51"/>
  <c r="R51"/>
  <c r="T51"/>
  <c r="U51" s="1"/>
  <c r="V51"/>
  <c r="O52"/>
  <c r="P52"/>
  <c r="Q52"/>
  <c r="R52"/>
  <c r="T52"/>
  <c r="V52"/>
  <c r="C53"/>
  <c r="C58" s="1"/>
  <c r="D53"/>
  <c r="E53"/>
  <c r="H53"/>
  <c r="I53"/>
  <c r="I58" s="1"/>
  <c r="I59" s="1"/>
  <c r="I62" s="1"/>
  <c r="K53"/>
  <c r="N53"/>
  <c r="Q53" s="1"/>
  <c r="C54"/>
  <c r="E54"/>
  <c r="H54"/>
  <c r="I54"/>
  <c r="J54"/>
  <c r="K54"/>
  <c r="L54"/>
  <c r="M54"/>
  <c r="N54"/>
  <c r="S54"/>
  <c r="O55"/>
  <c r="P55"/>
  <c r="Q55"/>
  <c r="R55"/>
  <c r="O56"/>
  <c r="P56"/>
  <c r="Q56"/>
  <c r="R56"/>
  <c r="O57"/>
  <c r="O54" s="1"/>
  <c r="P57"/>
  <c r="Q57"/>
  <c r="Q54" s="1"/>
  <c r="R57"/>
  <c r="R54" s="1"/>
  <c r="D58"/>
  <c r="E58"/>
  <c r="H58"/>
  <c r="K58"/>
  <c r="S58"/>
  <c r="O61"/>
  <c r="P61"/>
  <c r="Q61"/>
  <c r="R61"/>
  <c r="T61"/>
  <c r="V61"/>
  <c r="G44" i="17" l="1"/>
  <c r="P9" i="9"/>
  <c r="R9"/>
  <c r="S55" i="6"/>
  <c r="S66" s="1"/>
  <c r="N66"/>
  <c r="G14" i="2"/>
  <c r="F14"/>
  <c r="P54" i="1"/>
  <c r="U54" s="1"/>
  <c r="K59"/>
  <c r="K62" s="1"/>
  <c r="F26" i="3"/>
  <c r="I39"/>
  <c r="K39"/>
  <c r="G26"/>
  <c r="G28" s="1"/>
  <c r="N58" i="1"/>
  <c r="N59" s="1"/>
  <c r="N62" s="1"/>
  <c r="N30" s="1"/>
  <c r="L53"/>
  <c r="M53"/>
  <c r="M58" s="1"/>
  <c r="M59" s="1"/>
  <c r="M62" s="1"/>
  <c r="M30" s="1"/>
  <c r="R53"/>
  <c r="O53"/>
  <c r="L58"/>
  <c r="P53"/>
  <c r="O40"/>
  <c r="L59"/>
  <c r="L62" s="1"/>
  <c r="L30" s="1"/>
  <c r="J59"/>
  <c r="J62" s="1"/>
  <c r="J30" s="1"/>
  <c r="J44" i="17"/>
  <c r="I44"/>
  <c r="J19"/>
  <c r="J32" s="1"/>
  <c r="F44"/>
  <c r="G56"/>
  <c r="G59" s="1"/>
  <c r="G60" s="1"/>
  <c r="I60"/>
  <c r="I61" s="1"/>
  <c r="G32"/>
  <c r="H32"/>
  <c r="F32"/>
  <c r="F46"/>
  <c r="T9" i="9"/>
  <c r="Q9"/>
  <c r="I12" i="7"/>
  <c r="Q55" i="6"/>
  <c r="Q66" s="1"/>
  <c r="J39" i="3"/>
  <c r="H26"/>
  <c r="H28" s="1"/>
  <c r="F28"/>
  <c r="H14" i="2"/>
  <c r="V24" i="1"/>
  <c r="K25"/>
  <c r="K28" s="1"/>
  <c r="K30" s="1"/>
  <c r="T24"/>
  <c r="R24"/>
  <c r="I25"/>
  <c r="I28" s="1"/>
  <c r="V39"/>
  <c r="Q39"/>
  <c r="G31" i="11"/>
  <c r="V40" i="1"/>
  <c r="V50" s="1"/>
  <c r="R40"/>
  <c r="R47"/>
  <c r="P47"/>
  <c r="D50"/>
  <c r="T47"/>
  <c r="O47"/>
  <c r="U57"/>
  <c r="O58"/>
  <c r="R58"/>
  <c r="V58"/>
  <c r="T40"/>
  <c r="P40"/>
  <c r="W54"/>
  <c r="W58" s="1"/>
  <c r="Q58"/>
  <c r="W57"/>
  <c r="P58"/>
  <c r="W59"/>
  <c r="W62" s="1"/>
  <c r="U58"/>
  <c r="U59" s="1"/>
  <c r="U62" s="1"/>
  <c r="H31" i="11"/>
  <c r="T58" i="1"/>
  <c r="I31" i="11"/>
  <c r="D59" i="1"/>
  <c r="D62" s="1"/>
  <c r="H10" i="11"/>
  <c r="H20" s="1"/>
  <c r="H36" s="1"/>
  <c r="H40" s="1"/>
  <c r="Q40" i="1"/>
  <c r="Q50" s="1"/>
  <c r="I10" i="11"/>
  <c r="I20" s="1"/>
  <c r="G10"/>
  <c r="G20" s="1"/>
  <c r="P24" i="1"/>
  <c r="Q24"/>
  <c r="E30" i="11"/>
  <c r="C25" i="1"/>
  <c r="C28" s="1"/>
  <c r="D18"/>
  <c r="T18" s="1"/>
  <c r="T8"/>
  <c r="D25"/>
  <c r="D28" s="1"/>
  <c r="E25"/>
  <c r="E28" s="1"/>
  <c r="E9" i="11"/>
  <c r="E18" s="1"/>
  <c r="E35" s="1"/>
  <c r="E39" s="1"/>
  <c r="C9"/>
  <c r="C18" s="1"/>
  <c r="I30" i="1"/>
  <c r="E50"/>
  <c r="E59" s="1"/>
  <c r="E62" s="1"/>
  <c r="C50"/>
  <c r="R39"/>
  <c r="O39"/>
  <c r="Q18"/>
  <c r="O18"/>
  <c r="O25" s="1"/>
  <c r="O28" s="1"/>
  <c r="T39"/>
  <c r="T50" s="1"/>
  <c r="P39"/>
  <c r="D18" i="11"/>
  <c r="D35" s="1"/>
  <c r="D39" s="1"/>
  <c r="R18" i="1"/>
  <c r="H25"/>
  <c r="H28" s="1"/>
  <c r="H30" s="1"/>
  <c r="V18"/>
  <c r="V25" s="1"/>
  <c r="V28" s="1"/>
  <c r="C30" i="11"/>
  <c r="J60" i="17"/>
  <c r="J61" s="1"/>
  <c r="H60"/>
  <c r="F60"/>
  <c r="E61"/>
  <c r="G46"/>
  <c r="J46"/>
  <c r="H46"/>
  <c r="G45"/>
  <c r="J45"/>
  <c r="H45"/>
  <c r="S9" i="9"/>
  <c r="H10" i="8"/>
  <c r="K12" i="7"/>
  <c r="J12"/>
  <c r="P18" i="1" l="1"/>
  <c r="V59"/>
  <c r="V62" s="1"/>
  <c r="R25"/>
  <c r="R28" s="1"/>
  <c r="T25"/>
  <c r="T28" s="1"/>
  <c r="R50"/>
  <c r="R59" s="1"/>
  <c r="R62" s="1"/>
  <c r="O50"/>
  <c r="O59" s="1"/>
  <c r="O62" s="1"/>
  <c r="O30" s="1"/>
  <c r="C59"/>
  <c r="C62" s="1"/>
  <c r="C30" s="1"/>
  <c r="R30" s="1"/>
  <c r="G61" i="17"/>
  <c r="F61"/>
  <c r="H61"/>
  <c r="C35" i="11"/>
  <c r="C39" s="1"/>
  <c r="P25" i="1"/>
  <c r="P28" s="1"/>
  <c r="G36" i="11"/>
  <c r="G40" s="1"/>
  <c r="T59" i="1"/>
  <c r="T62" s="1"/>
  <c r="P50"/>
  <c r="P59" s="1"/>
  <c r="P62" s="1"/>
  <c r="I36" i="11"/>
  <c r="Q59" i="1"/>
  <c r="Q62" s="1"/>
  <c r="D30"/>
  <c r="T30" s="1"/>
  <c r="Q25"/>
  <c r="Q28" s="1"/>
  <c r="E30"/>
  <c r="V30" s="1"/>
  <c r="I40" i="11" l="1"/>
  <c r="P30" i="1"/>
  <c r="Q30"/>
</calcChain>
</file>

<file path=xl/sharedStrings.xml><?xml version="1.0" encoding="utf-8"?>
<sst xmlns="http://schemas.openxmlformats.org/spreadsheetml/2006/main" count="1545" uniqueCount="683">
  <si>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</si>
  <si>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</si>
  <si>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</si>
  <si>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</si>
  <si>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</si>
  <si>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</si>
  <si>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</si>
  <si>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</si>
  <si>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</si>
  <si>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</si>
  <si>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</si>
  <si>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</si>
  <si>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</si>
  <si>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</si>
  <si>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</si>
  <si>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</si>
  <si>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</si>
  <si>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</si>
  <si>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</si>
  <si>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</si>
  <si>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</si>
  <si>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</si>
  <si>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</si>
  <si>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</si>
  <si>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</si>
  <si>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</si>
  <si>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</si>
  <si>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</si>
  <si>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</si>
  <si>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</si>
  <si>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</si>
  <si>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</si>
  <si>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</si>
  <si>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</si>
  <si>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</si>
  <si>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</si>
  <si>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</si>
  <si>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</si>
  <si>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</si>
  <si>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</si>
  <si>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</si>
  <si>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</si>
  <si>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</si>
  <si>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</si>
  <si>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</si>
  <si>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</si>
  <si>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</si>
  <si>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</si>
  <si>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</si>
  <si>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</si>
  <si>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</si>
  <si>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</si>
  <si>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</si>
  <si>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</si>
  <si>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</si>
  <si>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</si>
  <si>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</si>
  <si>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</si>
  <si>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</si>
  <si>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</si>
  <si>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</si>
  <si>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</si>
  <si>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</si>
  <si>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</si>
  <si>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</si>
  <si>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</si>
  <si>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</si>
  <si>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</si>
  <si>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</si>
  <si>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</si>
  <si>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</si>
  <si>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</si>
  <si>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</si>
  <si>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</si>
  <si>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</si>
  <si>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</si>
  <si>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</si>
  <si>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</si>
  <si>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</si>
  <si>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</si>
  <si>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</si>
  <si>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</si>
  <si>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</si>
  <si>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</si>
  <si>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</si>
  <si>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</si>
  <si>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</si>
  <si>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</si>
  <si>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</si>
  <si>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</si>
  <si>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</si>
  <si>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</si>
  <si>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</si>
  <si>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</si>
  <si>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</si>
  <si>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</si>
  <si>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</si>
  <si>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</si>
  <si>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</si>
  <si>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</si>
  <si>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</si>
  <si>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</si>
  <si>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</si>
  <si>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</si>
  <si>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</si>
  <si>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</si>
  <si>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</si>
  <si>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</si>
  <si>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Szociálpolitikai ellátások és egyéb juttatások, TB pénzbeli ellátások összesen</t>
  </si>
  <si>
    <t xml:space="preserve">Létszám összesen 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</si>
  <si>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</si>
  <si>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</si>
  <si>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</si>
  <si>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</si>
  <si>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</si>
  <si>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</si>
  <si>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</si>
  <si>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</si>
  <si>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</si>
  <si>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</si>
  <si>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* aműködési és felhalmozási kiadás összesen összegből levonásra került az intézményeknek átadott finanszírozás, annak érdekében, hogy a végösszesen ne tartalmazzon halmozódást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</si>
  <si>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</si>
  <si>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</si>
  <si>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</si>
  <si>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</si>
  <si>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</si>
  <si>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</si>
  <si>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</si>
  <si>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</si>
  <si>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</si>
  <si>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</si>
  <si>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</si>
  <si>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</si>
  <si>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</si>
  <si>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</si>
  <si>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</si>
  <si>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</si>
  <si>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</si>
  <si>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</si>
  <si>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</si>
  <si>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</si>
  <si>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</si>
  <si>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Zárszámadás</t>
  </si>
  <si>
    <t xml:space="preserve">Előző évi működési célú előirányzat-maradvány, pénzmaradvány átvétel/igénybevétel összesen </t>
  </si>
  <si>
    <t>Költségvetési hiány/többlet  (BEVÉTELEK ÖSSZESEN-KIADÁSOK ÖSSZESEN)</t>
  </si>
  <si>
    <t>Támogatásértékű működési kiadás önkormányzatoknak és költségvetési szerveiknek</t>
  </si>
  <si>
    <t xml:space="preserve">Támogatásértékű működési kiadások </t>
  </si>
  <si>
    <t>ÁTADOTT</t>
  </si>
  <si>
    <t>ÁTVETT</t>
  </si>
  <si>
    <t>Működési célú pénzeszközátvétel non-profit szervezetektől</t>
  </si>
  <si>
    <t>Működési célú pénzeszközátvétel államháztartáson kívülről</t>
  </si>
  <si>
    <t>Előző évek ei. Maradványának, pénzmaradványának és előző évek váll-i mar-nak igénybevétele</t>
  </si>
  <si>
    <t>Ellátottak juttatásai, társadalom, szociálpolitikai és egyéb juttatás, támogatás</t>
  </si>
  <si>
    <t>Tényből ÖNKÉNTES feladatok</t>
  </si>
  <si>
    <t>Helyi önkormnyzatok általános működésének támogatása összesen</t>
  </si>
  <si>
    <t>Szociális étkeztetés</t>
  </si>
  <si>
    <t>Költségvetési bevételek összesen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</si>
  <si>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</si>
  <si>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</si>
  <si>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</si>
  <si>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</si>
  <si>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</si>
  <si>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</si>
  <si>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</si>
  <si>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HÁZTARTÁSOK</t>
  </si>
  <si>
    <t>Tényből ÖNKÉNT feladatok</t>
  </si>
  <si>
    <t>Tény Önkormányzat</t>
  </si>
  <si>
    <t>Tényből KÖTELEZŐ</t>
  </si>
  <si>
    <t>Tényből ÖNKÉNT</t>
  </si>
  <si>
    <t>Szakmai</t>
  </si>
  <si>
    <t xml:space="preserve">Intézmény üzemeltetéshez kapcsolódó </t>
  </si>
  <si>
    <t>polgármester 1</t>
  </si>
  <si>
    <t>jegyző 1</t>
  </si>
  <si>
    <t>int.vez. 1</t>
  </si>
  <si>
    <t>aljegyző 1</t>
  </si>
  <si>
    <t>int.vez.h. 1</t>
  </si>
  <si>
    <t>pü.üi. 1</t>
  </si>
  <si>
    <t>védőnő 1</t>
  </si>
  <si>
    <t>inform. 0,75</t>
  </si>
  <si>
    <t>Tényből kötelező feladatok</t>
  </si>
  <si>
    <t>Önkotmányzat tény</t>
  </si>
  <si>
    <t>Összes tény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</si>
  <si>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</si>
  <si>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</si>
  <si>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</si>
  <si>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</si>
  <si>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</si>
  <si>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</si>
  <si>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</si>
  <si>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</si>
  <si>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</si>
  <si>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</si>
  <si>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</si>
  <si>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</si>
  <si>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</si>
  <si>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</si>
  <si>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</si>
  <si>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</si>
  <si>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</si>
  <si>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</si>
  <si>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</si>
  <si>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</si>
  <si>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A helyi önkormányzat pénzmaradvány kimutatása (E Ft)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</si>
  <si>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</si>
  <si>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</si>
  <si>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</si>
  <si>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</si>
  <si>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</si>
  <si>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</si>
  <si>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</si>
  <si>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</si>
  <si>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</si>
  <si>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</si>
  <si>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Közös Önk. Hivatal</t>
  </si>
  <si>
    <t>Településműköd-tetési és Községg. Szerv.</t>
  </si>
  <si>
    <t>Napraforgó Óvoda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</si>
  <si>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</si>
  <si>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</si>
  <si>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</si>
  <si>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</si>
  <si>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</si>
  <si>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</si>
  <si>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</si>
  <si>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</si>
  <si>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</si>
  <si>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</si>
  <si>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</si>
  <si>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</si>
  <si>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</si>
  <si>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</si>
  <si>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</si>
  <si>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</si>
  <si>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</si>
  <si>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</si>
  <si>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</si>
  <si>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</si>
  <si>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</si>
  <si>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</si>
  <si>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</si>
  <si>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</si>
  <si>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</si>
  <si>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</si>
  <si>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</si>
  <si>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</si>
  <si>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</si>
  <si>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</si>
  <si>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</si>
  <si>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</si>
  <si>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</si>
  <si>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</si>
  <si>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</si>
  <si>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</si>
  <si>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</si>
  <si>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</si>
  <si>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</si>
  <si>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</si>
  <si>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</si>
  <si>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</si>
  <si>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</si>
  <si>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</si>
  <si>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</si>
  <si>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</si>
  <si>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</si>
  <si>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</si>
  <si>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</si>
  <si>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</si>
  <si>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</si>
  <si>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</si>
  <si>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</si>
  <si>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</si>
  <si>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</si>
  <si>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</si>
  <si>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</si>
  <si>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</si>
  <si>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</si>
  <si>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</si>
  <si>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</si>
  <si>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</si>
  <si>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</si>
  <si>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</si>
  <si>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</si>
  <si>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</si>
  <si>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</si>
  <si>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</si>
  <si>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</si>
  <si>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</si>
  <si>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</si>
  <si>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</si>
  <si>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</si>
  <si>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</si>
  <si>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</si>
  <si>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</si>
  <si>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</si>
  <si>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</si>
  <si>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</si>
  <si>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</si>
  <si>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</si>
  <si>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</si>
  <si>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</si>
  <si>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</si>
  <si>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</si>
  <si>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</si>
  <si>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</si>
  <si>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</si>
  <si>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</si>
  <si>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</si>
  <si>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 pénzeszközök változása (E Ft)</t>
  </si>
  <si>
    <t>32-33. számlák tárgyidőszaki záró egyenlege</t>
  </si>
  <si>
    <t xml:space="preserve">A  </t>
  </si>
  <si>
    <t>B814</t>
  </si>
  <si>
    <t>B816</t>
  </si>
  <si>
    <t>Előző évi felhalmozási célú előirányzat-maradvány, pénzmaradvány átvétel összesen</t>
  </si>
  <si>
    <t>Államháztartáson bellüli megelőlegezések</t>
  </si>
  <si>
    <t>Központi irányítószervi támogatás</t>
  </si>
  <si>
    <t xml:space="preserve">M </t>
  </si>
  <si>
    <t>helyi önk. Előző évi elszámolásból származó kiadások</t>
  </si>
  <si>
    <t>egyéb elvonások befizetések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</si>
  <si>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</si>
  <si>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</si>
  <si>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</si>
  <si>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</si>
  <si>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</si>
  <si>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</si>
  <si>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pü 5</t>
  </si>
  <si>
    <t>Támogatásértékű működési kiadás országos térségi fejl. Tanács és ktg.vetési szervei</t>
  </si>
  <si>
    <t>Felhalmozási célú pénzeszközátvétel államháztartáson kívülről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</si>
  <si>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</si>
  <si>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</si>
  <si>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Felhalmozási célú bevételek (a tárgyi eszközök és immateriális javak értékesítése és a pénzügyi befektetések bevételei)</t>
  </si>
  <si>
    <t xml:space="preserve">   támogatásértékű működési kiadások államh.belülre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</si>
  <si>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</si>
  <si>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Működési célú pénzeszközátvétel civil szervezettől</t>
  </si>
  <si>
    <t>adó 3</t>
  </si>
  <si>
    <t>2019. évi eredeti ei.</t>
  </si>
  <si>
    <t>Kistelepülések szociális feladatainak támogatása</t>
  </si>
  <si>
    <t>ÁFA</t>
  </si>
  <si>
    <t>Felhalmozás célú pénzeszközátvétel egyéb vállalkozástól</t>
  </si>
  <si>
    <t>könyvtáros 1</t>
  </si>
  <si>
    <t>adóellenőr 0,5 (2 fő 6 órás 3,5 hóra)</t>
  </si>
  <si>
    <t>fizikai 19</t>
  </si>
  <si>
    <t>3 dajka</t>
  </si>
  <si>
    <t>0,5 dajka/takarító (bölcsőde)</t>
  </si>
  <si>
    <t>adatok Fő-ben</t>
  </si>
  <si>
    <t>Napraforgó Óvoda és Bölcsőde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</si>
  <si>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</si>
  <si>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</si>
  <si>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</si>
  <si>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</si>
  <si>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</si>
  <si>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</si>
  <si>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</si>
  <si>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</si>
  <si>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</si>
  <si>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</si>
  <si>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</si>
  <si>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</si>
  <si>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</si>
  <si>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</si>
  <si>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</si>
  <si>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</si>
  <si>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</si>
  <si>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</si>
  <si>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</si>
  <si>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</si>
  <si>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</si>
  <si>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</si>
  <si>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</si>
  <si>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</si>
  <si>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</si>
  <si>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</si>
  <si>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Közös Hivatal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</si>
  <si>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</si>
  <si>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</si>
  <si>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</si>
  <si>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</si>
  <si>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</si>
  <si>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</si>
  <si>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</si>
  <si>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</si>
  <si>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</si>
  <si>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</si>
  <si>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</si>
  <si>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</si>
  <si>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</si>
  <si>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</si>
  <si>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</si>
  <si>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</si>
  <si>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</si>
  <si>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</si>
  <si>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</si>
  <si>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</si>
  <si>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</si>
  <si>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</si>
  <si>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</si>
  <si>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</si>
  <si>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</si>
  <si>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</si>
  <si>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</si>
  <si>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</si>
  <si>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</si>
  <si>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</si>
  <si>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</si>
  <si>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</si>
  <si>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</si>
  <si>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</si>
  <si>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</si>
  <si>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</si>
  <si>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</si>
  <si>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</si>
  <si>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</si>
  <si>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</si>
  <si>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</si>
  <si>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</si>
  <si>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</si>
  <si>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</si>
  <si>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</si>
  <si>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</si>
  <si>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</si>
  <si>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</si>
  <si>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</si>
  <si>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</si>
  <si>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</si>
  <si>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</si>
  <si>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</si>
  <si>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</si>
  <si>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</si>
  <si>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</si>
  <si>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D/I/4a - ebből: költségvetési évben esedékes követelések készletértékesítés ellenértékére, szolgáltatások ellenértékére, közvetített szolgáltatások ellenértékére</t>
  </si>
  <si>
    <t>Tartalékok</t>
  </si>
  <si>
    <t>Költségvetésitámogatás</t>
  </si>
  <si>
    <t>Finanszírozási kiadások (Belföldi értékpapírok kiadásai)</t>
  </si>
  <si>
    <t>Finanszírozási kiadások (Megelőlegezés)</t>
  </si>
  <si>
    <t>Egyéb műk.c. támogatás (Pályázat, Rendszeres gyv.kedv. 5800/fő Erzsébet utalvány)</t>
  </si>
  <si>
    <t>Egyéb műk.c. támogatás Önk-tól, Önk-i ktgv.szervtől</t>
  </si>
  <si>
    <t>Egyéb műk.c. támogatás Társulástól</t>
  </si>
  <si>
    <t>Egyéb műk.c. támogatás központi költségvetési szervtől (Bursa)</t>
  </si>
  <si>
    <t>Egyéb műk.c. támogatás Hungaricum pályázat</t>
  </si>
  <si>
    <t>Egyéb műk.c. támogatás BFT nyárbúcsúztató pályázat</t>
  </si>
  <si>
    <t>Egyéb műk.c. támogatás Bethlen Gábor Alap, Testvérkapcsolat pályázat</t>
  </si>
  <si>
    <t>Közművelődési érdekeltségnövelő pályázat</t>
  </si>
  <si>
    <t>Európai Uniós Projektek 2018</t>
  </si>
  <si>
    <t>HÉSZ</t>
  </si>
  <si>
    <t>Teherautó</t>
  </si>
  <si>
    <t>Kerékpárút</t>
  </si>
  <si>
    <t>Felh.c.tám. EGYÉB CIVIL SZERV. (alapítvány, egyesület, helyi szervezet) Közalapítványnak átadott pe.</t>
  </si>
  <si>
    <t>Felhalmozás célú pénzeszközátvétel háztartásoktól (útépítési hozzájárulás)</t>
  </si>
  <si>
    <t>Finanszírozási kiadások (Belf.értékpapír vásárlás)</t>
  </si>
  <si>
    <t>32-33. számlák nyitó tárgyidőszaki egyenlege</t>
  </si>
  <si>
    <t>- 003. számla tárgyidőszaki egyenlege</t>
  </si>
  <si>
    <t>+ 005. számla tárgyidőszaki egyenlege</t>
  </si>
  <si>
    <t>- 0981313 számla tárgyidőszaki egyenlege</t>
  </si>
  <si>
    <t>+/- 3651. számla tárgyidőszaki forgalma</t>
  </si>
  <si>
    <t>26 Pénzügyi műveletek egyéb ráfordításai (&gt;=26a+26b)</t>
  </si>
  <si>
    <t>Alsóörsi Településműködtetési és Községg. Sz.</t>
  </si>
  <si>
    <t>A/III/2 Tartós hitelviszonyt megtestesítő értékpapírok (&gt;=A/III/2a+A/III/2/b)</t>
  </si>
  <si>
    <t>A/III/2a - ebből: államkötvények</t>
  </si>
  <si>
    <t>B/II/2 Forgatási célú hitelviszonyt megtestesítő értékpapírok (&gt;=B/II/2a+…+B/II/2e)</t>
  </si>
  <si>
    <t>B/II/2e - ebből: befektetési jegyek</t>
  </si>
  <si>
    <t>B/II Értékpapírok (=B/II/1+B/II/2)</t>
  </si>
  <si>
    <t>C/III/2 Kincstárban vezetett forintszámlák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</si>
  <si>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</si>
  <si>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</si>
  <si>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</si>
  <si>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</si>
  <si>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G/III Egyéb eszközök induláskori értéke és változásai</t>
  </si>
  <si>
    <t>H/I/1 Költségvetési évben esedékes kötelezettségek személyi juttatásokra</t>
  </si>
  <si>
    <t>H/III/8 Letétre, megőrzésre, fedezetkezelésre átvett pénzeszközök, biztosítékok</t>
  </si>
  <si>
    <t>Alsóörsi Településműködtetési és Községgazdálkodási Szerv.</t>
  </si>
  <si>
    <t>2018. évi tény (teljesítés)</t>
  </si>
  <si>
    <t>2021 évi eredeti ei.</t>
  </si>
  <si>
    <t>-</t>
  </si>
  <si>
    <t>Állami támogatás mértéke</t>
  </si>
  <si>
    <t>Lovas Község Önkormányzata átadott pénzeszköz</t>
  </si>
  <si>
    <t>3 fő</t>
  </si>
  <si>
    <t>Alsóörs székhelyen dolgozók száma</t>
  </si>
  <si>
    <t>11 fő</t>
  </si>
  <si>
    <t>Lovasi Kirendeltségen dolgozók száma</t>
  </si>
  <si>
    <t>14 fő</t>
  </si>
  <si>
    <t>B16</t>
  </si>
  <si>
    <t>B4082</t>
  </si>
  <si>
    <t>Egyéb kapott (járó) kamatok és kamatjellegű bevételek</t>
  </si>
  <si>
    <t>B411</t>
  </si>
  <si>
    <t>Egyéb működési bevételek</t>
  </si>
  <si>
    <t>Előző év költségvetési maradványának igénybevétele</t>
  </si>
  <si>
    <t>Központi, irányító szervi támogatás</t>
  </si>
  <si>
    <t>K322</t>
  </si>
  <si>
    <t>Egyéb kommunikációs szolgáltatások</t>
  </si>
  <si>
    <t>K351</t>
  </si>
  <si>
    <t>Működési célú előzetesen felszámított általános forgalmi adó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</si>
  <si>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</si>
  <si>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</si>
  <si>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</si>
  <si>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</si>
  <si>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</si>
  <si>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</si>
  <si>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</si>
  <si>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</si>
  <si>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</si>
  <si>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</si>
  <si>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</si>
  <si>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</si>
  <si>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K1112</t>
  </si>
  <si>
    <t>Szociális támogatások</t>
  </si>
  <si>
    <t>K1113</t>
  </si>
  <si>
    <t>Foglalkoztatottak egyéb személyi juttatásai</t>
  </si>
  <si>
    <t>K123</t>
  </si>
  <si>
    <t>Egyéb külső személyi juttatások</t>
  </si>
  <si>
    <t>K21</t>
  </si>
  <si>
    <t>Szocho</t>
  </si>
  <si>
    <t>K25</t>
  </si>
  <si>
    <t>Táppénz hozzájárulás</t>
  </si>
  <si>
    <t>K27</t>
  </si>
  <si>
    <t>SZJA</t>
  </si>
  <si>
    <t>K312</t>
  </si>
  <si>
    <t>Üzemeltetési anyagok beszerzése</t>
  </si>
  <si>
    <t>K337</t>
  </si>
  <si>
    <t>Egyéb szolgáltatások</t>
  </si>
  <si>
    <t>K341</t>
  </si>
  <si>
    <t>Kiküldetések kiadásai</t>
  </si>
  <si>
    <t>K355</t>
  </si>
  <si>
    <t>Egyéb dologi kiadások</t>
  </si>
  <si>
    <t>BEVÉTEL ÖSSZESEN</t>
  </si>
  <si>
    <t>KIADÁS ÖSSZESEN</t>
  </si>
  <si>
    <t xml:space="preserve">Alsóörs </t>
  </si>
  <si>
    <t xml:space="preserve">Lovas </t>
  </si>
  <si>
    <t>fő</t>
  </si>
  <si>
    <t>KIADÁS MEGOSZLÁSA</t>
  </si>
  <si>
    <t>működésre</t>
  </si>
  <si>
    <t>Lovasi dolgozók költségvetésben betervezett kereten túli jutalmazására</t>
  </si>
  <si>
    <t>Lovas személyi juttatás, utazási ktgtérítés, cafetéria, járulékok</t>
  </si>
  <si>
    <t>Alsóörs személyi juttatás, utazási ktgtérítés, cafetéria, járulékok, telefon költség, irodaszer</t>
  </si>
  <si>
    <t>LAKOSSÁGSZÁM ARÁNYOS TÁMOGATÁS ÖSSZESEN</t>
  </si>
  <si>
    <t>Kiadás (Ft)</t>
  </si>
  <si>
    <t>Támogatás (Ft)</t>
  </si>
  <si>
    <t>összesen</t>
  </si>
  <si>
    <t>BEVÉTELEK 2019</t>
  </si>
  <si>
    <t>KIADÁSOK 2019</t>
  </si>
  <si>
    <t>Közös Hivatal előirányzatai</t>
  </si>
  <si>
    <t>Közös Hivatal módosított előirányzatai</t>
  </si>
  <si>
    <t>Közös Hivatal tény</t>
  </si>
  <si>
    <t>Egyéb műk.c. támogatás (Egyéb fejezeti kezelésű szervtől - választás)</t>
  </si>
  <si>
    <t>Egyéb műk.c. támogatás (TB alapoktól és kezelőitől - védőnői finansz.)</t>
  </si>
  <si>
    <t>Egyéb műk.c. támogatás (Elkülnített Állami Pénzalapoktól - közfoglalkoztatás)</t>
  </si>
  <si>
    <t>Temüsz előirányzatai</t>
  </si>
  <si>
    <t>Temüsz módosított előirányzatai</t>
  </si>
  <si>
    <t>BERUHÁZÁS-FELÚJÍTÁS 2019</t>
  </si>
  <si>
    <t>Varázserdő (kapott támogatás 254mFt, önerő 50 mFt, már kifizetett munkák -84 mFt)</t>
  </si>
  <si>
    <t>Konyhafejlesztés Óvoda</t>
  </si>
  <si>
    <t>BFT pályázat Sirály park fejlesztés</t>
  </si>
  <si>
    <t>Leader pályázat játszótér (May J. u.)</t>
  </si>
  <si>
    <t xml:space="preserve">Buszmegálló 2 db </t>
  </si>
  <si>
    <t>Temüsz telephely fejlesztés</t>
  </si>
  <si>
    <t>Ófalu parkoló térkövezés</t>
  </si>
  <si>
    <t>Március 15. utca útépítés</t>
  </si>
  <si>
    <t>Endrődi utca járda</t>
  </si>
  <si>
    <t>Margaréta köz útépítés</t>
  </si>
  <si>
    <t>VP pályázat gépbeszerzés</t>
  </si>
  <si>
    <t>Merse út építés 2019-re eső része</t>
  </si>
  <si>
    <t>Áruszállító személyautó</t>
  </si>
  <si>
    <t>papírszalag, kasszafiók, pénztárgép</t>
  </si>
  <si>
    <t>Levélfúvó-Kemping</t>
  </si>
  <si>
    <t>Fűnyíró</t>
  </si>
  <si>
    <t>kishűtők</t>
  </si>
  <si>
    <t>álló hamutartó</t>
  </si>
  <si>
    <t>Jetfloat fürdősziget, fürdőlétra</t>
  </si>
  <si>
    <t>Jetfloat korlát láb</t>
  </si>
  <si>
    <t>álló hamutartó,szállítási,fizetési klg.</t>
  </si>
  <si>
    <t>Fűkasza</t>
  </si>
  <si>
    <t>Haigleitner Mosogatógép Hagomat HB NEW</t>
  </si>
  <si>
    <t>Mosogató 2 med. csapteleppel</t>
  </si>
  <si>
    <t>Dagasztógép Hostek</t>
  </si>
  <si>
    <t>Zanussi ZWY50924CI hűtőszekrény</t>
  </si>
  <si>
    <t>Finanszírozási bevételek  (értékpapírok, és megelőlegezés -dec-i bér-)</t>
  </si>
  <si>
    <t xml:space="preserve">   támogatásértékű felhalmozási kiadások államháztartáson belülre</t>
  </si>
  <si>
    <t>HELYI ADÓ BEVÉTELEK 2019</t>
  </si>
  <si>
    <t>BFT pály., Tájház pály., gépbeszerzés pályázat, Leader pályázat játszótér May J. u.</t>
  </si>
  <si>
    <t>Gépbeszerzés pályázat (VP pályázat)</t>
  </si>
  <si>
    <t>TÁMOGATÁS ÉRTÉKŰ KIADÁSOK 2019</t>
  </si>
  <si>
    <t>TÁMOGATÁS ÉRTÉKŰ BEVÉTELEK 2019</t>
  </si>
  <si>
    <t xml:space="preserve">fejezeti kezelésű előirányzatok EU-s programokra és azok hazai társfinanszírozása </t>
  </si>
  <si>
    <t>Támogatásértékű működési kiadás társulásnak (B.almádi, B.füred, szoc.feladatok ellátása)</t>
  </si>
  <si>
    <t>KÖZPONTI KÖLTSÉGVETÉSBŐL SZÁRMAZÓ TÁMOGATÁSOK 2019</t>
  </si>
  <si>
    <t>Polgármesteri illetmény támogatása</t>
  </si>
  <si>
    <t>minimálbér és garantált bérminimum emelésének támogatása</t>
  </si>
  <si>
    <t>normatíva elszámolásból adódó különbözet év végén</t>
  </si>
  <si>
    <t>Települési önkormányzatok köznevelési feladatainak támogatása</t>
  </si>
  <si>
    <t xml:space="preserve">Települési önkormányzatok köznevelési feladatainak támogatása összesen </t>
  </si>
  <si>
    <t>Gyermekétkeztetés üzemeltetési támogatása (dolgozók bértámogatása, üzemeltetési tám.)</t>
  </si>
  <si>
    <t>Bölcsődei dolgozók bértámogatása</t>
  </si>
  <si>
    <t>Bölcsődei üzemeltetési támogatás</t>
  </si>
  <si>
    <t>Köztisztviselők bértámogatása, szoc.tüzifa, lakossági víz és csatorna tám., jó adatszolgáltató önk-ok támogatása</t>
  </si>
  <si>
    <t>Elszámolásból származó bevételelk</t>
  </si>
  <si>
    <t>Ingatlan vásárlás</t>
  </si>
  <si>
    <t>Okoszebra</t>
  </si>
  <si>
    <t>Pipacs utca átalakítás</t>
  </si>
  <si>
    <t>Kossuth utca aszfaltozás</t>
  </si>
  <si>
    <t>6 db napelemes kandelláber</t>
  </si>
  <si>
    <t>Játszótéri eszközök Ált.Iskola</t>
  </si>
  <si>
    <t>Elektromos városnéző kisvonat</t>
  </si>
  <si>
    <t>Vis maior Fő utca támfal felújítás</t>
  </si>
  <si>
    <t>Köcsi, Kajszi utcák, Tuipán köz útfelújítás</t>
  </si>
  <si>
    <t>Kisértékű tárgyi eszkösz</t>
  </si>
  <si>
    <t>Műk.c.tám. EGYÉB VÁLLALKOZÁSOK, DRV lakossági ivóvíz és szennyvíz pályázat, BAHART pe átadás</t>
  </si>
  <si>
    <t xml:space="preserve">Rendszeres gyermekvédelmi kedvezmény </t>
  </si>
  <si>
    <t>egyéb, az önkormányzat rendeletében megállapított juttatás (K48) SZÜLETÉSI, ÉLETKEZDÉSI TÁM., LAKÁSCÉLÚ TÁM-OK</t>
  </si>
  <si>
    <t>települési támogatás [Szoctv. 45. §], (K48) SEGÉLYEK, RÁSZORULTSÁG ALAPJÁN JÁRÓ TÁM.</t>
  </si>
  <si>
    <t>önkormányzat által saját hatáskörben (nem szociális és gyermekvédelmi előírások alapján) adott más ellátás (K48) ISKOLAKEZDÉSI TÁM.</t>
  </si>
  <si>
    <t>takarító 1</t>
  </si>
  <si>
    <t>közterület felügyelő 1</t>
  </si>
  <si>
    <t>1. melléklet a …/2020. (VII. 17.) önkormányzati rendelethez</t>
  </si>
  <si>
    <t>2. melléklet a …/2020. (VII. 17.) önkormányzati rendelethez</t>
  </si>
  <si>
    <t>3. melléklet a …/2020. (VII. 17.) önkormányzati rendelethez</t>
  </si>
  <si>
    <t>4. melléklet a …/2020. (VII. 17.) önkormányzati rendelethez</t>
  </si>
  <si>
    <t>TOP-3.1.1-16-VE1-2017-00020 Kerékpárút építése Alsóörs és Felsőörs községek területén</t>
  </si>
  <si>
    <t>Alsóörs Község Önkormányzatára jutó támogatás összege 385.915.241 Ft</t>
  </si>
  <si>
    <t>TOP-1.2.1-15-VE1-2016-00035  “Varázserdő - varázserő” turisztikai látogatóközpont fejlesztés az alsóörsi kőbánya területén</t>
  </si>
  <si>
    <t>5. melléklet a …/2020. (VII. 17.) önkormányzati rendelethez</t>
  </si>
  <si>
    <t>6. melléklet a …/2020. (VII. 17.) önkormányzati rendelethez</t>
  </si>
  <si>
    <t>ÁTADOTT/ÁTVETT PÉNZESZKÖZÖK ÁLLAMHÁZTARTÁSON KÍVÜL 2019</t>
  </si>
  <si>
    <t>7. melléklet a …/2020. (VII. 17.) önkormányzati rendelethez</t>
  </si>
  <si>
    <t>ELLÁTOTTAK JUTTATÁSAI 2019</t>
  </si>
  <si>
    <t>8.  melléklet a …/2020. (VII. 17.) önkormányzati rendelethez</t>
  </si>
  <si>
    <t>9.  melléklet a …/2020. (VII. 17.) önkormányzati rendelethez</t>
  </si>
  <si>
    <t>hivatalsegéd 1</t>
  </si>
  <si>
    <t>igazgatási üi.2</t>
  </si>
  <si>
    <t>fizikai 21</t>
  </si>
  <si>
    <t>fizikaiból strand 3, kemping 3 temüsz 13</t>
  </si>
  <si>
    <t>fizikaiból strand 4, kemping 3 temüsz 14</t>
  </si>
  <si>
    <t>6 óvónő, 1 óvónő int.vez</t>
  </si>
  <si>
    <t>1 ped.asszisztens</t>
  </si>
  <si>
    <t>2 kisgy.nevelő</t>
  </si>
  <si>
    <t>1 szakács bölcsőde</t>
  </si>
  <si>
    <t>2 szakács óvoda</t>
  </si>
  <si>
    <t>2 szakács külsősök, szoc.étkezés</t>
  </si>
  <si>
    <t>1 szakács külsősök, szoc.étkezés</t>
  </si>
  <si>
    <t>méltányossági alapon, valamint az önk.rendlete alapján</t>
  </si>
  <si>
    <t>10. melléklet a …/2020. (VII. 17.) önkormányzati rendelethez</t>
  </si>
  <si>
    <t>KÖZVETETT TÁMOGATÁSOK 2019</t>
  </si>
  <si>
    <t>LÉTSZÁM 2019</t>
  </si>
  <si>
    <t>ÖNKORMÁNYZATI MÉRLEG ÖSSZESEN 2019</t>
  </si>
  <si>
    <t xml:space="preserve">   felhalmozási célú pénzeszközátadások államháztartáson belülre </t>
  </si>
  <si>
    <t>11. melléklet a …/2020. (VII. 17.) önkormányzati rendelethez</t>
  </si>
  <si>
    <t>számított egyenleg</t>
  </si>
  <si>
    <t xml:space="preserve"> +/- 3654. számla tárgyidőszaki forgalma (forgótőke MÁK)</t>
  </si>
  <si>
    <t xml:space="preserve"> +/- 3671. számla tárgyidőszaki forgalma (kapott előlegek)</t>
  </si>
  <si>
    <t xml:space="preserve"> +/- 3678. számla tárgyidőszaki forgalma (letétbe kapott pénzeszköz)</t>
  </si>
  <si>
    <t xml:space="preserve"> +/- 3673. számla tárgyidőszaki forgalma (más szervezetet megillető)</t>
  </si>
  <si>
    <t>Önkormányzat 2019 évi zárszámadása</t>
  </si>
  <si>
    <t>Előző időszak (2018. év)</t>
  </si>
  <si>
    <t>Tárgyi időszak (2019. év)</t>
  </si>
  <si>
    <t>Önkormányzat 2019. évi zárszámadása</t>
  </si>
  <si>
    <t>TEMÜSZ</t>
  </si>
  <si>
    <t>ÓVODA</t>
  </si>
  <si>
    <t>KÖZÖS HIVATAL</t>
  </si>
  <si>
    <t>12. melléklet a …/2020. (VII. 17.) önkormányzati rendelethez</t>
  </si>
  <si>
    <t>13. melléklet a …/2020. (VII. 17.) önkormányzati rendelethez</t>
  </si>
  <si>
    <t>14. melléklet a …/2020. (VII. 17.) önkormányzati rendelethez</t>
  </si>
  <si>
    <t>D/I/5 Költségvetési évben esedékes követelések felhalmozási bevételre (=D/I/5a+…+D/I/5e)</t>
  </si>
  <si>
    <t>D/I/5b - ebből: költségvetési évben esedékes követelések ingatlanok értékesítésére</t>
  </si>
  <si>
    <t>H/III/3 Más szervezetet megillető bevételek elszámolása</t>
  </si>
  <si>
    <t>15. melléklet  …/2020. (VII. 17.) önkormányzati rendelethez</t>
  </si>
  <si>
    <t>Közös Önkormányzati Hivatal</t>
  </si>
  <si>
    <t>Alsóörsi Közös Önkormámnyzati Hivatal fenntartásával kapcsolatos kimutatás 2019</t>
  </si>
  <si>
    <t>2019. évi módosított ei.</t>
  </si>
  <si>
    <t>2019. évi tény (teljesítés)</t>
  </si>
  <si>
    <t>2020. évi eredeti ei.</t>
  </si>
  <si>
    <t>2022. évi eredeti ei.</t>
  </si>
  <si>
    <t>16. melléklet  …/2020. (VII. 17.) önkormányzati rendelethez</t>
  </si>
  <si>
    <t>Rovat kód</t>
  </si>
  <si>
    <t>Eredeti előirányzat</t>
  </si>
  <si>
    <t>Módosított előirányzat</t>
  </si>
  <si>
    <t>Teljesítés</t>
  </si>
  <si>
    <t>Bevétel</t>
  </si>
  <si>
    <t>Egyéb működési célú támogatások bevételei államháztartáson belülről</t>
  </si>
  <si>
    <t>EP választás bevétel</t>
  </si>
  <si>
    <t>ÖNK választás bevétel</t>
  </si>
  <si>
    <t>Kiadás</t>
  </si>
  <si>
    <t>K1108</t>
  </si>
  <si>
    <t>Ruházati költségtérítés</t>
  </si>
  <si>
    <t>EP választás kiadás</t>
  </si>
  <si>
    <t>ÖNK választás kiadás</t>
  </si>
  <si>
    <t>7,5 fő  létszám</t>
  </si>
  <si>
    <t>lakosságszám 2019.01.01 (fő)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</si>
</sst>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  <numFmt numFmtId="167" formatCode="_-* #,##0\ _F_t_-;\-* #,##0\ _F_t_-;_-* \-??\ _F_t_-;_-@_-"/>
  </numFmts>
  <fonts count="5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name val="Arial"/>
    </font>
    <font>
      <b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401">
    <xf numFmtId="0" fontId="0" fillId="0" borderId="0" xfId="0"/>
    <xf numFmtId="0" fontId="2" fillId="0" borderId="0" xfId="0" applyFont="1"/>
    <xf numFmtId="164" fontId="3" fillId="0" borderId="0" xfId="3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13" fillId="0" borderId="1" xfId="3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4" fontId="14" fillId="0" borderId="1" xfId="3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15" fillId="5" borderId="1" xfId="3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0" fillId="3" borderId="1" xfId="0" applyFont="1" applyFill="1" applyBorder="1" applyAlignment="1">
      <alignment horizontal="justify" wrapText="1"/>
    </xf>
    <xf numFmtId="0" fontId="16" fillId="0" borderId="0" xfId="0" applyFont="1"/>
    <xf numFmtId="0" fontId="11" fillId="0" borderId="1" xfId="0" applyFont="1" applyFill="1" applyBorder="1" applyAlignment="1">
      <alignment wrapText="1"/>
    </xf>
    <xf numFmtId="0" fontId="17" fillId="0" borderId="0" xfId="0" applyFont="1"/>
    <xf numFmtId="0" fontId="10" fillId="5" borderId="1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lef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164" fontId="22" fillId="0" borderId="1" xfId="3" applyNumberFormat="1" applyFont="1" applyFill="1" applyBorder="1" applyAlignment="1">
      <alignment horizontal="left" vertical="center" wrapText="1"/>
    </xf>
    <xf numFmtId="164" fontId="23" fillId="0" borderId="0" xfId="3" applyNumberFormat="1" applyFont="1" applyFill="1" applyBorder="1" applyAlignment="1">
      <alignment horizontal="lef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3" fontId="25" fillId="0" borderId="0" xfId="0" applyNumberFormat="1" applyFont="1"/>
    <xf numFmtId="164" fontId="11" fillId="0" borderId="1" xfId="3" applyNumberFormat="1" applyFont="1" applyFill="1" applyBorder="1" applyAlignment="1">
      <alignment horizontal="left" vertical="center" wrapText="1"/>
    </xf>
    <xf numFmtId="3" fontId="26" fillId="0" borderId="1" xfId="3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vertical="center" wrapText="1"/>
    </xf>
    <xf numFmtId="164" fontId="26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 wrapText="1"/>
    </xf>
    <xf numFmtId="164" fontId="27" fillId="0" borderId="1" xfId="3" applyNumberFormat="1" applyFont="1" applyFill="1" applyBorder="1" applyAlignment="1">
      <alignment horizontal="left" vertical="center" wrapText="1"/>
    </xf>
    <xf numFmtId="3" fontId="28" fillId="0" borderId="1" xfId="3" applyNumberFormat="1" applyFont="1" applyFill="1" applyBorder="1" applyAlignment="1">
      <alignment horizontal="right" vertical="center" wrapText="1"/>
    </xf>
    <xf numFmtId="164" fontId="28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horizontal="left" vertical="center" wrapText="1"/>
    </xf>
    <xf numFmtId="164" fontId="29" fillId="0" borderId="0" xfId="3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wrapText="1"/>
    </xf>
    <xf numFmtId="0" fontId="11" fillId="0" borderId="0" xfId="0" applyFont="1"/>
    <xf numFmtId="3" fontId="24" fillId="0" borderId="0" xfId="3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19" fillId="0" borderId="0" xfId="0" applyFont="1"/>
    <xf numFmtId="0" fontId="25" fillId="0" borderId="0" xfId="0" applyFont="1" applyFill="1" applyBorder="1"/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30" fillId="0" borderId="1" xfId="0" applyFont="1" applyBorder="1"/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9" fillId="0" borderId="1" xfId="0" applyFont="1" applyBorder="1" applyAlignment="1">
      <alignment vertical="center"/>
    </xf>
    <xf numFmtId="0" fontId="32" fillId="0" borderId="0" xfId="0" applyFont="1"/>
    <xf numFmtId="164" fontId="22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wrapText="1"/>
    </xf>
    <xf numFmtId="2" fontId="33" fillId="0" borderId="0" xfId="3" applyNumberFormat="1" applyFont="1" applyFill="1" applyBorder="1" applyAlignment="1">
      <alignment horizontal="center" vertical="center" wrapText="1"/>
    </xf>
    <xf numFmtId="3" fontId="26" fillId="0" borderId="1" xfId="3" applyNumberFormat="1" applyFont="1" applyFill="1" applyBorder="1" applyAlignment="1">
      <alignment horizontal="center" vertical="center" wrapText="1"/>
    </xf>
    <xf numFmtId="2" fontId="27" fillId="0" borderId="1" xfId="3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wrapText="1"/>
    </xf>
    <xf numFmtId="0" fontId="35" fillId="0" borderId="3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21" fillId="0" borderId="7" xfId="3" applyNumberFormat="1" applyFont="1" applyFill="1" applyBorder="1" applyAlignment="1">
      <alignment horizontal="center" vertical="center" wrapText="1"/>
    </xf>
    <xf numFmtId="0" fontId="36" fillId="0" borderId="9" xfId="0" applyFont="1" applyFill="1" applyBorder="1"/>
    <xf numFmtId="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34" fillId="6" borderId="13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right" vertical="center"/>
    </xf>
    <xf numFmtId="0" fontId="39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42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0" xfId="0" applyFont="1" applyBorder="1"/>
    <xf numFmtId="0" fontId="44" fillId="0" borderId="1" xfId="0" applyFont="1" applyBorder="1" applyAlignment="1">
      <alignment vertical="center"/>
    </xf>
    <xf numFmtId="0" fontId="45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4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7" fillId="9" borderId="1" xfId="0" applyFont="1" applyFill="1" applyBorder="1"/>
    <xf numFmtId="0" fontId="13" fillId="9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43" fillId="8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8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right" vertical="center"/>
    </xf>
    <xf numFmtId="0" fontId="43" fillId="2" borderId="1" xfId="0" applyFont="1" applyFill="1" applyBorder="1"/>
    <xf numFmtId="0" fontId="42" fillId="2" borderId="1" xfId="0" applyFont="1" applyFill="1" applyBorder="1"/>
    <xf numFmtId="0" fontId="11" fillId="0" borderId="1" xfId="0" applyFont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0" fontId="48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43" fillId="6" borderId="1" xfId="0" applyFont="1" applyFill="1" applyBorder="1"/>
    <xf numFmtId="0" fontId="14" fillId="6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21" fillId="11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9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11" borderId="1" xfId="1" applyNumberFormat="1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/>
    </xf>
    <xf numFmtId="165" fontId="10" fillId="11" borderId="1" xfId="1" applyNumberFormat="1" applyFont="1" applyFill="1" applyBorder="1" applyAlignment="1">
      <alignment horizontal="center" vertical="center"/>
    </xf>
    <xf numFmtId="165" fontId="12" fillId="13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4" borderId="1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6" fillId="0" borderId="0" xfId="1" applyNumberFormat="1" applyFont="1"/>
    <xf numFmtId="165" fontId="17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165" fontId="25" fillId="0" borderId="1" xfId="1" applyNumberFormat="1" applyFont="1" applyBorder="1" applyAlignment="1">
      <alignment horizontal="right" vertical="center"/>
    </xf>
    <xf numFmtId="0" fontId="49" fillId="0" borderId="1" xfId="0" applyFont="1" applyBorder="1" applyAlignment="1">
      <alignment wrapText="1"/>
    </xf>
    <xf numFmtId="2" fontId="33" fillId="0" borderId="1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0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9" fillId="0" borderId="0" xfId="1" applyNumberFormat="1" applyFont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justify" wrapText="1"/>
    </xf>
    <xf numFmtId="165" fontId="12" fillId="0" borderId="1" xfId="1" applyNumberFormat="1" applyFont="1" applyBorder="1" applyAlignment="1">
      <alignment horizontal="justify" vertical="center" wrapText="1"/>
    </xf>
    <xf numFmtId="165" fontId="12" fillId="7" borderId="1" xfId="1" applyNumberFormat="1" applyFont="1" applyFill="1" applyBorder="1" applyAlignment="1">
      <alignment horizontal="justify" wrapText="1"/>
    </xf>
    <xf numFmtId="165" fontId="11" fillId="7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justify" wrapText="1"/>
    </xf>
    <xf numFmtId="165" fontId="11" fillId="0" borderId="1" xfId="1" applyNumberFormat="1" applyFont="1" applyBorder="1" applyAlignment="1">
      <alignment horizontal="justify" wrapText="1"/>
    </xf>
    <xf numFmtId="165" fontId="11" fillId="0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justify" wrapText="1"/>
    </xf>
    <xf numFmtId="165" fontId="10" fillId="3" borderId="1" xfId="1" applyNumberFormat="1" applyFont="1" applyFill="1" applyBorder="1" applyAlignment="1">
      <alignment horizontal="justify" wrapText="1"/>
    </xf>
    <xf numFmtId="165" fontId="12" fillId="7" borderId="1" xfId="1" applyNumberFormat="1" applyFont="1" applyFill="1" applyBorder="1" applyAlignment="1">
      <alignment wrapText="1"/>
    </xf>
    <xf numFmtId="165" fontId="11" fillId="0" borderId="1" xfId="1" applyNumberFormat="1" applyFont="1" applyFill="1" applyBorder="1" applyAlignment="1">
      <alignment wrapText="1"/>
    </xf>
    <xf numFmtId="165" fontId="11" fillId="0" borderId="1" xfId="1" applyNumberFormat="1" applyFont="1" applyBorder="1" applyAlignment="1">
      <alignment wrapText="1"/>
    </xf>
    <xf numFmtId="165" fontId="12" fillId="0" borderId="1" xfId="1" applyNumberFormat="1" applyFont="1" applyBorder="1" applyAlignment="1">
      <alignment wrapText="1"/>
    </xf>
    <xf numFmtId="165" fontId="10" fillId="3" borderId="1" xfId="1" applyNumberFormat="1" applyFont="1" applyFill="1" applyBorder="1" applyAlignment="1">
      <alignment wrapText="1"/>
    </xf>
    <xf numFmtId="165" fontId="10" fillId="4" borderId="1" xfId="1" applyNumberFormat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left" vertical="center" wrapText="1"/>
    </xf>
    <xf numFmtId="165" fontId="10" fillId="5" borderId="1" xfId="1" applyNumberFormat="1" applyFont="1" applyFill="1" applyBorder="1" applyAlignment="1">
      <alignment wrapText="1"/>
    </xf>
    <xf numFmtId="165" fontId="38" fillId="0" borderId="1" xfId="1" applyNumberFormat="1" applyFont="1" applyBorder="1" applyAlignment="1">
      <alignment wrapText="1"/>
    </xf>
    <xf numFmtId="165" fontId="12" fillId="0" borderId="1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7" fontId="53" fillId="0" borderId="18" xfId="1" applyNumberFormat="1" applyFont="1" applyFill="1" applyBorder="1" applyAlignment="1" applyProtection="1"/>
    <xf numFmtId="0" fontId="49" fillId="0" borderId="17" xfId="0" applyFont="1" applyBorder="1"/>
    <xf numFmtId="167" fontId="53" fillId="0" borderId="19" xfId="1" applyNumberFormat="1" applyFont="1" applyFill="1" applyBorder="1" applyAlignment="1" applyProtection="1"/>
    <xf numFmtId="167" fontId="53" fillId="0" borderId="1" xfId="1" applyNumberFormat="1" applyFont="1" applyFill="1" applyBorder="1" applyAlignment="1" applyProtection="1"/>
    <xf numFmtId="167" fontId="53" fillId="15" borderId="1" xfId="1" applyNumberFormat="1" applyFont="1" applyFill="1" applyBorder="1" applyAlignment="1" applyProtection="1"/>
    <xf numFmtId="3" fontId="25" fillId="15" borderId="1" xfId="0" applyNumberFormat="1" applyFont="1" applyFill="1" applyBorder="1" applyAlignment="1">
      <alignment wrapText="1"/>
    </xf>
    <xf numFmtId="165" fontId="19" fillId="15" borderId="1" xfId="1" applyNumberFormat="1" applyFont="1" applyFill="1" applyBorder="1" applyAlignment="1">
      <alignment vertical="center" wrapText="1"/>
    </xf>
    <xf numFmtId="0" fontId="25" fillId="15" borderId="0" xfId="0" applyFont="1" applyFill="1" applyBorder="1" applyAlignment="1">
      <alignment wrapText="1"/>
    </xf>
    <xf numFmtId="0" fontId="30" fillId="0" borderId="0" xfId="0" applyFont="1" applyBorder="1"/>
    <xf numFmtId="165" fontId="25" fillId="0" borderId="0" xfId="1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7" fillId="0" borderId="14" xfId="1" applyNumberFormat="1" applyFont="1" applyFill="1" applyBorder="1" applyAlignment="1">
      <alignment horizontal="center" vertical="center"/>
    </xf>
    <xf numFmtId="165" fontId="41" fillId="0" borderId="1" xfId="1" applyNumberFormat="1" applyFont="1" applyBorder="1" applyAlignment="1">
      <alignment horizontal="right"/>
    </xf>
    <xf numFmtId="0" fontId="21" fillId="0" borderId="0" xfId="0" applyFont="1"/>
    <xf numFmtId="0" fontId="0" fillId="0" borderId="1" xfId="0" applyBorder="1"/>
    <xf numFmtId="3" fontId="54" fillId="0" borderId="0" xfId="0" applyNumberFormat="1" applyFont="1" applyAlignment="1">
      <alignment horizontal="right" vertical="top" wrapText="1"/>
    </xf>
    <xf numFmtId="3" fontId="55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4" fillId="0" borderId="1" xfId="0" applyFont="1" applyBorder="1" applyAlignment="1">
      <alignment horizontal="left" vertical="top" wrapText="1"/>
    </xf>
    <xf numFmtId="3" fontId="54" fillId="0" borderId="1" xfId="0" applyNumberFormat="1" applyFont="1" applyBorder="1" applyAlignment="1">
      <alignment horizontal="right" vertical="top" wrapText="1"/>
    </xf>
    <xf numFmtId="0" fontId="55" fillId="0" borderId="1" xfId="0" applyFont="1" applyBorder="1" applyAlignment="1">
      <alignment horizontal="left" vertical="top" wrapText="1"/>
    </xf>
    <xf numFmtId="3" fontId="55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4" fillId="8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vertical="center"/>
    </xf>
    <xf numFmtId="166" fontId="13" fillId="9" borderId="1" xfId="0" applyNumberFormat="1" applyFont="1" applyFill="1" applyBorder="1" applyAlignment="1">
      <alignment vertical="center"/>
    </xf>
    <xf numFmtId="166" fontId="42" fillId="8" borderId="1" xfId="0" applyNumberFormat="1" applyFont="1" applyFill="1" applyBorder="1" applyAlignment="1">
      <alignment vertical="center"/>
    </xf>
    <xf numFmtId="0" fontId="42" fillId="8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42" fillId="8" borderId="1" xfId="0" applyFont="1" applyFill="1" applyBorder="1" applyAlignment="1">
      <alignment horizontal="left" vertical="center"/>
    </xf>
    <xf numFmtId="0" fontId="42" fillId="6" borderId="1" xfId="0" applyFont="1" applyFill="1" applyBorder="1" applyAlignment="1">
      <alignment horizontal="left" vertical="center"/>
    </xf>
    <xf numFmtId="165" fontId="0" fillId="0" borderId="1" xfId="1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Border="1"/>
    <xf numFmtId="165" fontId="0" fillId="0" borderId="0" xfId="1" applyNumberFormat="1" applyFont="1" applyBorder="1"/>
    <xf numFmtId="165" fontId="7" fillId="0" borderId="0" xfId="1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Fill="1" applyBorder="1"/>
    <xf numFmtId="0" fontId="16" fillId="0" borderId="1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5" fontId="7" fillId="0" borderId="1" xfId="1" applyNumberFormat="1" applyFont="1" applyBorder="1"/>
    <xf numFmtId="0" fontId="7" fillId="0" borderId="1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167" fontId="53" fillId="0" borderId="7" xfId="1" applyNumberFormat="1" applyFont="1" applyFill="1" applyBorder="1" applyAlignment="1" applyProtection="1"/>
    <xf numFmtId="3" fontId="25" fillId="0" borderId="7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167" fontId="53" fillId="0" borderId="22" xfId="1" applyNumberFormat="1" applyFont="1" applyFill="1" applyBorder="1" applyAlignment="1" applyProtection="1"/>
    <xf numFmtId="165" fontId="12" fillId="15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3" fillId="14" borderId="1" xfId="3" applyNumberFormat="1" applyFont="1" applyFill="1" applyBorder="1" applyAlignment="1">
      <alignment horizontal="right" vertical="center"/>
    </xf>
    <xf numFmtId="3" fontId="3" fillId="15" borderId="1" xfId="3" applyNumberFormat="1" applyFont="1" applyFill="1" applyBorder="1" applyAlignment="1">
      <alignment horizontal="right" vertical="center"/>
    </xf>
    <xf numFmtId="164" fontId="14" fillId="11" borderId="1" xfId="3" applyNumberFormat="1" applyFont="1" applyFill="1" applyBorder="1" applyAlignment="1">
      <alignment horizontal="left" vertical="center" wrapText="1"/>
    </xf>
    <xf numFmtId="3" fontId="24" fillId="11" borderId="1" xfId="3" applyNumberFormat="1" applyFont="1" applyFill="1" applyBorder="1" applyAlignment="1">
      <alignment horizontal="right" vertical="center" wrapText="1"/>
    </xf>
    <xf numFmtId="3" fontId="3" fillId="15" borderId="1" xfId="3" applyNumberFormat="1" applyFont="1" applyFill="1" applyBorder="1" applyAlignment="1">
      <alignment horizontal="right" vertical="center" wrapText="1"/>
    </xf>
    <xf numFmtId="3" fontId="3" fillId="14" borderId="1" xfId="3" applyNumberFormat="1" applyFont="1" applyFill="1" applyBorder="1" applyAlignment="1">
      <alignment horizontal="right" vertical="center" wrapText="1"/>
    </xf>
    <xf numFmtId="164" fontId="22" fillId="14" borderId="1" xfId="3" applyNumberFormat="1" applyFont="1" applyFill="1" applyBorder="1" applyAlignment="1">
      <alignment horizontal="left" vertical="center" wrapText="1"/>
    </xf>
    <xf numFmtId="3" fontId="24" fillId="14" borderId="1" xfId="3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53" fillId="0" borderId="24" xfId="1" applyNumberFormat="1" applyFont="1" applyFill="1" applyBorder="1" applyAlignment="1" applyProtection="1"/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2" fillId="0" borderId="0" xfId="0" applyNumberFormat="1" applyFont="1"/>
    <xf numFmtId="0" fontId="11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3" fontId="2" fillId="0" borderId="1" xfId="0" applyNumberFormat="1" applyFont="1" applyBorder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3" fontId="21" fillId="0" borderId="0" xfId="3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3" fontId="21" fillId="0" borderId="0" xfId="0" applyNumberFormat="1" applyFont="1"/>
    <xf numFmtId="165" fontId="13" fillId="0" borderId="0" xfId="0" applyNumberFormat="1" applyFont="1"/>
    <xf numFmtId="165" fontId="41" fillId="11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4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4" xfId="0" applyFont="1" applyBorder="1"/>
    <xf numFmtId="0" fontId="16" fillId="0" borderId="14" xfId="0" applyFont="1" applyBorder="1" applyAlignment="1">
      <alignment wrapText="1"/>
    </xf>
    <xf numFmtId="0" fontId="16" fillId="11" borderId="14" xfId="0" applyFont="1" applyFill="1" applyBorder="1" applyAlignment="1">
      <alignment wrapText="1"/>
    </xf>
    <xf numFmtId="165" fontId="16" fillId="11" borderId="1" xfId="1" applyNumberFormat="1" applyFont="1" applyFill="1" applyBorder="1"/>
    <xf numFmtId="0" fontId="0" fillId="16" borderId="1" xfId="0" applyFont="1" applyFill="1" applyBorder="1"/>
    <xf numFmtId="0" fontId="0" fillId="16" borderId="1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165" fontId="16" fillId="0" borderId="0" xfId="1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0" fontId="2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165" fontId="7" fillId="11" borderId="1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7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5" fontId="7" fillId="11" borderId="0" xfId="1" applyNumberFormat="1" applyFont="1" applyFill="1"/>
  </cellXfs>
  <cellStyles count="4">
    <cellStyle name="Ezres" xfId="1" builtinId="3"/>
    <cellStyle name="Normál" xfId="0" builtinId="0"/>
    <cellStyle name="Normál_70ûrlap" xfId="2"/>
    <cellStyle name="Normál_97ûrla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view="pageBreakPreview" zoomScale="66" zoomScaleNormal="60" zoomScaleSheetLayoutView="66" workbookViewId="0">
      <pane ySplit="6" topLeftCell="A16" activePane="bottomLeft" state="frozen"/>
      <selection pane="bottomLeft" activeCell="D26" sqref="D26"/>
    </sheetView>
  </sheetViews>
  <sheetFormatPr defaultRowHeight="12.75"/>
  <cols>
    <col min="1" max="1" width="7.42578125" style="1" customWidth="1"/>
    <col min="2" max="2" width="55" style="26" customWidth="1"/>
    <col min="3" max="3" width="21" style="172" customWidth="1"/>
    <col min="4" max="4" width="20.7109375" style="172" customWidth="1"/>
    <col min="5" max="5" width="21.42578125" style="172" customWidth="1"/>
    <col min="6" max="8" width="19.42578125" style="172" customWidth="1"/>
    <col min="9" max="10" width="18.42578125" style="172" customWidth="1"/>
    <col min="11" max="11" width="19.42578125" style="172" customWidth="1"/>
    <col min="12" max="13" width="18.42578125" style="172" customWidth="1"/>
    <col min="14" max="14" width="19.42578125" style="172" customWidth="1"/>
    <col min="15" max="15" width="20.28515625" style="172" customWidth="1"/>
    <col min="16" max="16" width="20.7109375" style="172" customWidth="1"/>
    <col min="17" max="17" width="20.28515625" style="172" customWidth="1"/>
    <col min="18" max="18" width="21.28515625" style="172" customWidth="1"/>
    <col min="19" max="19" width="19.28515625" style="172" customWidth="1"/>
    <col min="20" max="20" width="20.42578125" style="172" customWidth="1"/>
    <col min="21" max="21" width="18.42578125" style="172" customWidth="1"/>
    <col min="22" max="22" width="22.7109375" style="172" customWidth="1"/>
    <col min="23" max="23" width="18.42578125" style="172" customWidth="1"/>
    <col min="24" max="25" width="9.140625" style="71"/>
    <col min="26" max="16384" width="9.140625" style="1"/>
  </cols>
  <sheetData>
    <row r="1" spans="1:23" ht="27.75">
      <c r="B1" s="4" t="s">
        <v>142</v>
      </c>
    </row>
    <row r="2" spans="1:23" ht="27.75">
      <c r="B2" s="4"/>
      <c r="T2" s="172" t="s">
        <v>609</v>
      </c>
    </row>
    <row r="3" spans="1:23" ht="20.25">
      <c r="B3" s="6" t="s">
        <v>535</v>
      </c>
    </row>
    <row r="4" spans="1:23" ht="20.25">
      <c r="B4" s="6"/>
      <c r="T4" s="172" t="s">
        <v>89</v>
      </c>
    </row>
    <row r="5" spans="1:23" ht="79.5" customHeight="1">
      <c r="B5" s="7" t="s">
        <v>1</v>
      </c>
      <c r="C5" s="173" t="s">
        <v>2</v>
      </c>
      <c r="D5" s="173" t="s">
        <v>70</v>
      </c>
      <c r="E5" s="173" t="s">
        <v>123</v>
      </c>
      <c r="F5" s="173" t="s">
        <v>69</v>
      </c>
      <c r="G5" s="173" t="s">
        <v>71</v>
      </c>
      <c r="H5" s="173" t="s">
        <v>124</v>
      </c>
      <c r="I5" s="173" t="s">
        <v>3</v>
      </c>
      <c r="J5" s="173" t="s">
        <v>72</v>
      </c>
      <c r="K5" s="173" t="s">
        <v>125</v>
      </c>
      <c r="L5" s="173" t="s">
        <v>76</v>
      </c>
      <c r="M5" s="173" t="s">
        <v>73</v>
      </c>
      <c r="N5" s="173" t="s">
        <v>126</v>
      </c>
      <c r="O5" s="174" t="s">
        <v>4</v>
      </c>
      <c r="P5" s="174" t="s">
        <v>5</v>
      </c>
      <c r="Q5" s="174" t="s">
        <v>135</v>
      </c>
      <c r="R5" s="175" t="s">
        <v>74</v>
      </c>
      <c r="S5" s="174" t="s">
        <v>75</v>
      </c>
      <c r="T5" s="175" t="s">
        <v>77</v>
      </c>
      <c r="U5" s="174" t="s">
        <v>78</v>
      </c>
      <c r="V5" s="175" t="s">
        <v>127</v>
      </c>
      <c r="W5" s="174" t="s">
        <v>128</v>
      </c>
    </row>
    <row r="6" spans="1:23" ht="15">
      <c r="B6" s="7" t="s">
        <v>6</v>
      </c>
      <c r="C6" s="173" t="s">
        <v>7</v>
      </c>
      <c r="D6" s="176" t="s">
        <v>8</v>
      </c>
      <c r="E6" s="173" t="s">
        <v>9</v>
      </c>
      <c r="F6" s="173" t="s">
        <v>10</v>
      </c>
      <c r="G6" s="173" t="s">
        <v>11</v>
      </c>
      <c r="H6" s="173" t="s">
        <v>12</v>
      </c>
      <c r="I6" s="173" t="s">
        <v>13</v>
      </c>
      <c r="J6" s="173" t="s">
        <v>14</v>
      </c>
      <c r="K6" s="173" t="s">
        <v>15</v>
      </c>
      <c r="L6" s="173" t="s">
        <v>16</v>
      </c>
      <c r="M6" s="173" t="s">
        <v>17</v>
      </c>
      <c r="N6" s="173" t="s">
        <v>18</v>
      </c>
      <c r="O6" s="174" t="s">
        <v>80</v>
      </c>
      <c r="P6" s="174" t="s">
        <v>81</v>
      </c>
      <c r="Q6" s="174" t="s">
        <v>129</v>
      </c>
      <c r="R6" s="175" t="s">
        <v>130</v>
      </c>
      <c r="S6" s="174" t="s">
        <v>131</v>
      </c>
      <c r="T6" s="175" t="s">
        <v>132</v>
      </c>
      <c r="U6" s="174" t="s">
        <v>133</v>
      </c>
      <c r="V6" s="175" t="s">
        <v>134</v>
      </c>
      <c r="W6" s="174" t="s">
        <v>136</v>
      </c>
    </row>
    <row r="7" spans="1:23" ht="93.75" customHeight="1">
      <c r="A7" s="1">
        <v>1</v>
      </c>
      <c r="B7" s="10" t="s">
        <v>326</v>
      </c>
      <c r="C7" s="177">
        <v>73621737</v>
      </c>
      <c r="D7" s="177">
        <v>77839977</v>
      </c>
      <c r="E7" s="177">
        <v>77839977</v>
      </c>
      <c r="F7" s="177">
        <v>700000</v>
      </c>
      <c r="G7" s="177">
        <v>863003</v>
      </c>
      <c r="H7" s="177">
        <v>863003</v>
      </c>
      <c r="I7" s="177">
        <v>165012822</v>
      </c>
      <c r="J7" s="177">
        <v>194477119</v>
      </c>
      <c r="K7" s="177">
        <v>194477119</v>
      </c>
      <c r="L7" s="177">
        <v>31066471</v>
      </c>
      <c r="M7" s="178">
        <v>19308833</v>
      </c>
      <c r="N7" s="178">
        <v>19308833</v>
      </c>
      <c r="O7" s="178">
        <f>C7+F7+I7+L7</f>
        <v>270401030</v>
      </c>
      <c r="P7" s="178">
        <f>D7+G7+J7+M7</f>
        <v>292488932</v>
      </c>
      <c r="Q7" s="178">
        <f>E7+H7+K7+N7</f>
        <v>292488932</v>
      </c>
      <c r="R7" s="179">
        <f t="shared" ref="R7:R30" si="0">C7+F7+I7+L7</f>
        <v>270401030</v>
      </c>
      <c r="S7" s="178">
        <v>0</v>
      </c>
      <c r="T7" s="179">
        <f t="shared" ref="T7:T30" si="1">D7+J7+M7+G7</f>
        <v>292488932</v>
      </c>
      <c r="U7" s="178">
        <v>0</v>
      </c>
      <c r="V7" s="179">
        <f>E7+H7+K7+N7</f>
        <v>292488932</v>
      </c>
      <c r="W7" s="178">
        <v>0</v>
      </c>
    </row>
    <row r="8" spans="1:23" ht="43.5">
      <c r="A8" s="1">
        <v>2</v>
      </c>
      <c r="B8" s="10" t="s">
        <v>327</v>
      </c>
      <c r="C8" s="177">
        <f t="shared" ref="C8" si="2">SUM(C9:C12)</f>
        <v>251800000</v>
      </c>
      <c r="D8" s="177">
        <f t="shared" ref="D8:E8" si="3">SUM(D9:D12)</f>
        <v>301224351</v>
      </c>
      <c r="E8" s="177">
        <f t="shared" si="3"/>
        <v>301224351</v>
      </c>
      <c r="F8" s="177">
        <f t="shared" ref="F8:N8" si="4">SUM(F9:F12)</f>
        <v>0</v>
      </c>
      <c r="G8" s="177">
        <f t="shared" si="4"/>
        <v>0</v>
      </c>
      <c r="H8" s="178">
        <f t="shared" si="4"/>
        <v>0</v>
      </c>
      <c r="I8" s="177">
        <f t="shared" si="4"/>
        <v>0</v>
      </c>
      <c r="J8" s="177">
        <f t="shared" si="4"/>
        <v>0</v>
      </c>
      <c r="K8" s="178">
        <f t="shared" si="4"/>
        <v>0</v>
      </c>
      <c r="L8" s="177">
        <f t="shared" si="4"/>
        <v>0</v>
      </c>
      <c r="M8" s="177">
        <f t="shared" si="4"/>
        <v>0</v>
      </c>
      <c r="N8" s="178">
        <f t="shared" si="4"/>
        <v>0</v>
      </c>
      <c r="O8" s="178">
        <f t="shared" ref="O8:O29" si="5">C8+F8+I8+L8</f>
        <v>251800000</v>
      </c>
      <c r="P8" s="178">
        <f t="shared" ref="P8:P29" si="6">D8+G8+J8+M8</f>
        <v>301224351</v>
      </c>
      <c r="Q8" s="178">
        <f t="shared" ref="Q8:Q29" si="7">E8+H8+K8+N8</f>
        <v>301224351</v>
      </c>
      <c r="R8" s="179">
        <f t="shared" si="0"/>
        <v>251800000</v>
      </c>
      <c r="S8" s="178">
        <v>0</v>
      </c>
      <c r="T8" s="179">
        <f t="shared" si="1"/>
        <v>301224351</v>
      </c>
      <c r="U8" s="178">
        <v>0</v>
      </c>
      <c r="V8" s="179">
        <f t="shared" ref="V8:V30" si="8">E8+H8+K8+N8</f>
        <v>301224351</v>
      </c>
      <c r="W8" s="178">
        <v>0</v>
      </c>
    </row>
    <row r="9" spans="1:23" ht="15">
      <c r="A9" s="1">
        <v>3</v>
      </c>
      <c r="B9" s="11" t="s">
        <v>19</v>
      </c>
      <c r="C9" s="181">
        <v>242000000</v>
      </c>
      <c r="D9" s="181">
        <f>301224351-D11-D12</f>
        <v>292304245</v>
      </c>
      <c r="E9" s="181">
        <f>301224351-E11-E12</f>
        <v>292304245</v>
      </c>
      <c r="F9" s="181"/>
      <c r="G9" s="181"/>
      <c r="H9" s="181"/>
      <c r="I9" s="181"/>
      <c r="J9" s="181"/>
      <c r="K9" s="181"/>
      <c r="L9" s="181"/>
      <c r="M9" s="181"/>
      <c r="N9" s="181"/>
      <c r="O9" s="178">
        <f t="shared" si="5"/>
        <v>242000000</v>
      </c>
      <c r="P9" s="178">
        <f t="shared" si="6"/>
        <v>292304245</v>
      </c>
      <c r="Q9" s="178">
        <f t="shared" si="7"/>
        <v>292304245</v>
      </c>
      <c r="R9" s="179">
        <f t="shared" si="0"/>
        <v>242000000</v>
      </c>
      <c r="S9" s="178">
        <v>0</v>
      </c>
      <c r="T9" s="179">
        <f t="shared" si="1"/>
        <v>292304245</v>
      </c>
      <c r="U9" s="178">
        <v>0</v>
      </c>
      <c r="V9" s="179">
        <f t="shared" si="8"/>
        <v>292304245</v>
      </c>
      <c r="W9" s="178">
        <v>0</v>
      </c>
    </row>
    <row r="10" spans="1:23" ht="15">
      <c r="A10" s="1">
        <v>4</v>
      </c>
      <c r="B10" s="11" t="s">
        <v>20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78">
        <f t="shared" si="5"/>
        <v>0</v>
      </c>
      <c r="P10" s="178">
        <f t="shared" si="6"/>
        <v>0</v>
      </c>
      <c r="Q10" s="178">
        <f t="shared" si="7"/>
        <v>0</v>
      </c>
      <c r="R10" s="179">
        <f t="shared" si="0"/>
        <v>0</v>
      </c>
      <c r="S10" s="178">
        <v>0</v>
      </c>
      <c r="T10" s="179">
        <f t="shared" si="1"/>
        <v>0</v>
      </c>
      <c r="U10" s="178">
        <v>0</v>
      </c>
      <c r="V10" s="179">
        <f t="shared" si="8"/>
        <v>0</v>
      </c>
      <c r="W10" s="178">
        <v>0</v>
      </c>
    </row>
    <row r="11" spans="1:23" ht="15">
      <c r="A11" s="1">
        <v>5</v>
      </c>
      <c r="B11" s="11" t="s">
        <v>21</v>
      </c>
      <c r="C11" s="181">
        <v>2500000</v>
      </c>
      <c r="D11" s="181">
        <v>1847922</v>
      </c>
      <c r="E11" s="181">
        <v>1847922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78">
        <f t="shared" si="5"/>
        <v>2500000</v>
      </c>
      <c r="P11" s="178">
        <f t="shared" si="6"/>
        <v>1847922</v>
      </c>
      <c r="Q11" s="178">
        <f t="shared" si="7"/>
        <v>1847922</v>
      </c>
      <c r="R11" s="179">
        <f t="shared" si="0"/>
        <v>2500000</v>
      </c>
      <c r="S11" s="178">
        <v>0</v>
      </c>
      <c r="T11" s="179">
        <f t="shared" si="1"/>
        <v>1847922</v>
      </c>
      <c r="U11" s="178">
        <v>0</v>
      </c>
      <c r="V11" s="179">
        <f t="shared" si="8"/>
        <v>1847922</v>
      </c>
      <c r="W11" s="178">
        <v>0</v>
      </c>
    </row>
    <row r="12" spans="1:23" ht="15">
      <c r="A12" s="1">
        <v>6</v>
      </c>
      <c r="B12" s="11" t="s">
        <v>79</v>
      </c>
      <c r="C12" s="181">
        <v>7300000</v>
      </c>
      <c r="D12" s="181">
        <v>7072184</v>
      </c>
      <c r="E12" s="181">
        <v>7072184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78">
        <f t="shared" si="5"/>
        <v>7300000</v>
      </c>
      <c r="P12" s="178">
        <f t="shared" si="6"/>
        <v>7072184</v>
      </c>
      <c r="Q12" s="178">
        <f t="shared" si="7"/>
        <v>7072184</v>
      </c>
      <c r="R12" s="179">
        <f t="shared" si="0"/>
        <v>7300000</v>
      </c>
      <c r="S12" s="178">
        <v>0</v>
      </c>
      <c r="T12" s="179">
        <f t="shared" si="1"/>
        <v>7072184</v>
      </c>
      <c r="U12" s="178">
        <v>0</v>
      </c>
      <c r="V12" s="179">
        <f t="shared" si="8"/>
        <v>7072184</v>
      </c>
      <c r="W12" s="178">
        <v>0</v>
      </c>
    </row>
    <row r="13" spans="1:23" ht="30">
      <c r="A13" s="1">
        <v>7</v>
      </c>
      <c r="B13" s="12" t="s">
        <v>22</v>
      </c>
      <c r="C13" s="182">
        <v>0</v>
      </c>
      <c r="D13" s="182">
        <v>0</v>
      </c>
      <c r="E13" s="183">
        <v>0</v>
      </c>
      <c r="F13" s="183">
        <v>70132396</v>
      </c>
      <c r="G13" s="183">
        <v>73244248</v>
      </c>
      <c r="H13" s="183">
        <v>73244248</v>
      </c>
      <c r="I13" s="183">
        <v>69798016</v>
      </c>
      <c r="J13" s="183">
        <v>46369440</v>
      </c>
      <c r="K13" s="183">
        <v>46369440</v>
      </c>
      <c r="L13" s="183">
        <v>86373938</v>
      </c>
      <c r="M13" s="183">
        <v>103254077</v>
      </c>
      <c r="N13" s="183">
        <v>103254077</v>
      </c>
      <c r="O13" s="193">
        <f t="shared" si="5"/>
        <v>226304350</v>
      </c>
      <c r="P13" s="193">
        <f t="shared" si="6"/>
        <v>222867765</v>
      </c>
      <c r="Q13" s="194">
        <f t="shared" si="7"/>
        <v>222867765</v>
      </c>
      <c r="R13" s="179">
        <f t="shared" si="0"/>
        <v>226304350</v>
      </c>
      <c r="S13" s="178">
        <v>0</v>
      </c>
      <c r="T13" s="179">
        <f t="shared" si="1"/>
        <v>222867765</v>
      </c>
      <c r="U13" s="178">
        <v>0</v>
      </c>
      <c r="V13" s="179">
        <f t="shared" si="8"/>
        <v>222867765</v>
      </c>
      <c r="W13" s="178">
        <v>0</v>
      </c>
    </row>
    <row r="14" spans="1:23" ht="15">
      <c r="A14" s="1">
        <v>8</v>
      </c>
      <c r="B14" s="10" t="s">
        <v>23</v>
      </c>
      <c r="C14" s="319">
        <v>206168879</v>
      </c>
      <c r="D14" s="319">
        <v>225714151</v>
      </c>
      <c r="E14" s="319">
        <v>225714151</v>
      </c>
      <c r="F14" s="177"/>
      <c r="G14" s="177"/>
      <c r="H14" s="178"/>
      <c r="I14" s="177"/>
      <c r="J14" s="177"/>
      <c r="K14" s="178"/>
      <c r="L14" s="177"/>
      <c r="M14" s="177"/>
      <c r="N14" s="178"/>
      <c r="O14" s="178">
        <f t="shared" si="5"/>
        <v>206168879</v>
      </c>
      <c r="P14" s="178">
        <f t="shared" si="6"/>
        <v>225714151</v>
      </c>
      <c r="Q14" s="178">
        <f t="shared" si="7"/>
        <v>225714151</v>
      </c>
      <c r="R14" s="179">
        <f t="shared" si="0"/>
        <v>206168879</v>
      </c>
      <c r="S14" s="178">
        <v>0</v>
      </c>
      <c r="T14" s="179">
        <f t="shared" si="1"/>
        <v>225714151</v>
      </c>
      <c r="U14" s="178">
        <v>0</v>
      </c>
      <c r="V14" s="179">
        <f t="shared" si="8"/>
        <v>225714151</v>
      </c>
      <c r="W14" s="178">
        <v>0</v>
      </c>
    </row>
    <row r="15" spans="1:23" ht="30">
      <c r="A15" s="1">
        <v>9</v>
      </c>
      <c r="B15" s="10" t="s">
        <v>24</v>
      </c>
      <c r="C15" s="177">
        <v>1800000</v>
      </c>
      <c r="D15" s="177">
        <v>12606281</v>
      </c>
      <c r="E15" s="177">
        <v>12606281</v>
      </c>
      <c r="F15" s="177"/>
      <c r="G15" s="177">
        <v>3572115</v>
      </c>
      <c r="H15" s="177">
        <v>3572115</v>
      </c>
      <c r="I15" s="177">
        <v>0</v>
      </c>
      <c r="J15" s="177">
        <v>1066745</v>
      </c>
      <c r="K15" s="177">
        <v>1066745</v>
      </c>
      <c r="L15" s="177"/>
      <c r="M15" s="177"/>
      <c r="N15" s="178"/>
      <c r="O15" s="178">
        <f t="shared" si="5"/>
        <v>1800000</v>
      </c>
      <c r="P15" s="178">
        <f t="shared" si="6"/>
        <v>17245141</v>
      </c>
      <c r="Q15" s="178">
        <f t="shared" si="7"/>
        <v>17245141</v>
      </c>
      <c r="R15" s="179">
        <f t="shared" si="0"/>
        <v>1800000</v>
      </c>
      <c r="S15" s="178">
        <v>0</v>
      </c>
      <c r="T15" s="179">
        <f t="shared" si="1"/>
        <v>17245141</v>
      </c>
      <c r="U15" s="178">
        <v>0</v>
      </c>
      <c r="V15" s="179">
        <f t="shared" si="8"/>
        <v>17245141</v>
      </c>
      <c r="W15" s="178">
        <v>0</v>
      </c>
    </row>
    <row r="16" spans="1:23" ht="34.5" customHeight="1">
      <c r="A16" s="1">
        <v>10</v>
      </c>
      <c r="B16" s="10" t="s">
        <v>25</v>
      </c>
      <c r="C16" s="177"/>
      <c r="D16" s="177">
        <v>2646187</v>
      </c>
      <c r="E16" s="177">
        <v>2646187</v>
      </c>
      <c r="F16" s="177"/>
      <c r="G16" s="177"/>
      <c r="H16" s="178"/>
      <c r="I16" s="177"/>
      <c r="J16" s="177"/>
      <c r="K16" s="178"/>
      <c r="L16" s="177"/>
      <c r="M16" s="177"/>
      <c r="N16" s="178"/>
      <c r="O16" s="178">
        <f t="shared" si="5"/>
        <v>0</v>
      </c>
      <c r="P16" s="178">
        <f t="shared" si="6"/>
        <v>2646187</v>
      </c>
      <c r="Q16" s="178">
        <f t="shared" si="7"/>
        <v>2646187</v>
      </c>
      <c r="R16" s="179">
        <f t="shared" si="0"/>
        <v>0</v>
      </c>
      <c r="S16" s="178">
        <v>0</v>
      </c>
      <c r="T16" s="179">
        <f t="shared" si="1"/>
        <v>2646187</v>
      </c>
      <c r="U16" s="178">
        <v>0</v>
      </c>
      <c r="V16" s="179">
        <f t="shared" si="8"/>
        <v>2646187</v>
      </c>
      <c r="W16" s="178">
        <v>0</v>
      </c>
    </row>
    <row r="17" spans="1:25" ht="30">
      <c r="A17" s="1">
        <v>11</v>
      </c>
      <c r="B17" s="10" t="s">
        <v>143</v>
      </c>
      <c r="C17" s="177">
        <v>0</v>
      </c>
      <c r="D17" s="177">
        <v>0</v>
      </c>
      <c r="E17" s="178">
        <v>0</v>
      </c>
      <c r="F17" s="177"/>
      <c r="G17" s="177"/>
      <c r="H17" s="178"/>
      <c r="I17" s="177"/>
      <c r="J17" s="177"/>
      <c r="K17" s="178"/>
      <c r="L17" s="177"/>
      <c r="M17" s="177"/>
      <c r="N17" s="178"/>
      <c r="O17" s="178">
        <f t="shared" si="5"/>
        <v>0</v>
      </c>
      <c r="P17" s="178">
        <f t="shared" si="6"/>
        <v>0</v>
      </c>
      <c r="Q17" s="178">
        <f t="shared" si="7"/>
        <v>0</v>
      </c>
      <c r="R17" s="179">
        <f t="shared" si="0"/>
        <v>0</v>
      </c>
      <c r="S17" s="178">
        <v>0</v>
      </c>
      <c r="T17" s="179">
        <f t="shared" si="1"/>
        <v>0</v>
      </c>
      <c r="U17" s="178">
        <v>0</v>
      </c>
      <c r="V17" s="179">
        <f t="shared" si="8"/>
        <v>0</v>
      </c>
      <c r="W17" s="178">
        <v>0</v>
      </c>
    </row>
    <row r="18" spans="1:25" ht="15">
      <c r="A18" s="1">
        <v>12</v>
      </c>
      <c r="B18" s="13" t="s">
        <v>27</v>
      </c>
      <c r="C18" s="184">
        <f t="shared" ref="C18:N18" si="9">C7+C8+C14+C15+C16+C17+C13</f>
        <v>533390616</v>
      </c>
      <c r="D18" s="184">
        <f t="shared" si="9"/>
        <v>620030947</v>
      </c>
      <c r="E18" s="185">
        <f t="shared" si="9"/>
        <v>620030947</v>
      </c>
      <c r="F18" s="193">
        <f>F7+F8+F14+F15+F16+F17+F13</f>
        <v>70832396</v>
      </c>
      <c r="G18" s="193">
        <f t="shared" si="9"/>
        <v>77679366</v>
      </c>
      <c r="H18" s="193">
        <f t="shared" si="9"/>
        <v>77679366</v>
      </c>
      <c r="I18" s="185">
        <f t="shared" si="9"/>
        <v>234810838</v>
      </c>
      <c r="J18" s="185">
        <f t="shared" si="9"/>
        <v>241913304</v>
      </c>
      <c r="K18" s="185">
        <f t="shared" si="9"/>
        <v>241913304</v>
      </c>
      <c r="L18" s="185">
        <f t="shared" si="9"/>
        <v>117440409</v>
      </c>
      <c r="M18" s="185">
        <f t="shared" si="9"/>
        <v>122562910</v>
      </c>
      <c r="N18" s="185">
        <f t="shared" si="9"/>
        <v>122562910</v>
      </c>
      <c r="O18" s="178">
        <f t="shared" si="5"/>
        <v>956474259</v>
      </c>
      <c r="P18" s="178">
        <f t="shared" si="6"/>
        <v>1062186527</v>
      </c>
      <c r="Q18" s="178">
        <f t="shared" si="7"/>
        <v>1062186527</v>
      </c>
      <c r="R18" s="179">
        <f t="shared" si="0"/>
        <v>956474259</v>
      </c>
      <c r="S18" s="178">
        <v>0</v>
      </c>
      <c r="T18" s="179">
        <f t="shared" si="1"/>
        <v>1062186527</v>
      </c>
      <c r="U18" s="178">
        <v>0</v>
      </c>
      <c r="V18" s="179">
        <f t="shared" si="8"/>
        <v>1062186527</v>
      </c>
      <c r="W18" s="178">
        <v>0</v>
      </c>
    </row>
    <row r="19" spans="1:25" ht="30">
      <c r="A19" s="1">
        <v>13</v>
      </c>
      <c r="B19" s="10" t="s">
        <v>28</v>
      </c>
      <c r="C19" s="182">
        <v>28836000</v>
      </c>
      <c r="D19" s="182">
        <v>9746597</v>
      </c>
      <c r="E19" s="182">
        <v>9746597</v>
      </c>
      <c r="F19" s="182"/>
      <c r="G19" s="182"/>
      <c r="H19" s="182"/>
      <c r="I19" s="182"/>
      <c r="J19" s="177"/>
      <c r="K19" s="182"/>
      <c r="L19" s="182"/>
      <c r="M19" s="182"/>
      <c r="N19" s="182"/>
      <c r="O19" s="178">
        <f t="shared" si="5"/>
        <v>28836000</v>
      </c>
      <c r="P19" s="178">
        <f t="shared" si="6"/>
        <v>9746597</v>
      </c>
      <c r="Q19" s="178">
        <f t="shared" si="7"/>
        <v>9746597</v>
      </c>
      <c r="R19" s="179">
        <f t="shared" si="0"/>
        <v>28836000</v>
      </c>
      <c r="S19" s="178">
        <v>0</v>
      </c>
      <c r="T19" s="179">
        <f t="shared" si="1"/>
        <v>9746597</v>
      </c>
      <c r="U19" s="178">
        <v>0</v>
      </c>
      <c r="V19" s="179">
        <f t="shared" si="8"/>
        <v>9746597</v>
      </c>
      <c r="W19" s="178">
        <v>0</v>
      </c>
    </row>
    <row r="20" spans="1:25" ht="15">
      <c r="A20" s="1">
        <v>14</v>
      </c>
      <c r="B20" s="10" t="s">
        <v>29</v>
      </c>
      <c r="C20" s="182">
        <v>1550000</v>
      </c>
      <c r="D20" s="182">
        <v>4158576</v>
      </c>
      <c r="E20" s="182">
        <v>4158576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78">
        <f t="shared" si="5"/>
        <v>1550000</v>
      </c>
      <c r="P20" s="178">
        <f t="shared" si="6"/>
        <v>4158576</v>
      </c>
      <c r="Q20" s="178">
        <f t="shared" si="7"/>
        <v>4158576</v>
      </c>
      <c r="R20" s="179">
        <f t="shared" si="0"/>
        <v>1550000</v>
      </c>
      <c r="S20" s="178">
        <v>0</v>
      </c>
      <c r="T20" s="179">
        <f t="shared" si="1"/>
        <v>4158576</v>
      </c>
      <c r="U20" s="178">
        <v>0</v>
      </c>
      <c r="V20" s="179">
        <f t="shared" si="8"/>
        <v>4158576</v>
      </c>
      <c r="W20" s="178">
        <v>0</v>
      </c>
    </row>
    <row r="21" spans="1:25" ht="45">
      <c r="A21" s="1">
        <v>15</v>
      </c>
      <c r="B21" s="10" t="s">
        <v>328</v>
      </c>
      <c r="C21" s="182">
        <v>46496063</v>
      </c>
      <c r="D21" s="182">
        <v>83627913</v>
      </c>
      <c r="E21" s="182">
        <v>83627913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78">
        <f t="shared" si="5"/>
        <v>46496063</v>
      </c>
      <c r="P21" s="178">
        <f t="shared" si="6"/>
        <v>83627913</v>
      </c>
      <c r="Q21" s="178">
        <f t="shared" si="7"/>
        <v>83627913</v>
      </c>
      <c r="R21" s="179">
        <f t="shared" si="0"/>
        <v>46496063</v>
      </c>
      <c r="S21" s="178">
        <v>0</v>
      </c>
      <c r="T21" s="179">
        <f t="shared" si="1"/>
        <v>83627913</v>
      </c>
      <c r="U21" s="178">
        <v>0</v>
      </c>
      <c r="V21" s="179">
        <f t="shared" si="8"/>
        <v>83627913</v>
      </c>
      <c r="W21" s="178">
        <v>0</v>
      </c>
    </row>
    <row r="22" spans="1:25" ht="30">
      <c r="A22" s="1">
        <v>16</v>
      </c>
      <c r="B22" s="10" t="s">
        <v>311</v>
      </c>
      <c r="C22" s="177"/>
      <c r="D22" s="177"/>
      <c r="E22" s="178"/>
      <c r="F22" s="177"/>
      <c r="G22" s="177"/>
      <c r="H22" s="178"/>
      <c r="I22" s="177"/>
      <c r="J22" s="177"/>
      <c r="K22" s="178"/>
      <c r="L22" s="177"/>
      <c r="M22" s="177"/>
      <c r="N22" s="178"/>
      <c r="O22" s="178">
        <f t="shared" si="5"/>
        <v>0</v>
      </c>
      <c r="P22" s="178">
        <f t="shared" si="6"/>
        <v>0</v>
      </c>
      <c r="Q22" s="178">
        <f t="shared" si="7"/>
        <v>0</v>
      </c>
      <c r="R22" s="179">
        <f t="shared" si="0"/>
        <v>0</v>
      </c>
      <c r="S22" s="178">
        <v>0</v>
      </c>
      <c r="T22" s="179">
        <f t="shared" si="1"/>
        <v>0</v>
      </c>
      <c r="U22" s="178">
        <v>0</v>
      </c>
      <c r="V22" s="179">
        <f t="shared" si="8"/>
        <v>0</v>
      </c>
      <c r="W22" s="178">
        <v>0</v>
      </c>
    </row>
    <row r="23" spans="1:25" ht="30">
      <c r="A23" s="1">
        <v>17</v>
      </c>
      <c r="B23" s="12" t="s">
        <v>32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78">
        <f t="shared" si="5"/>
        <v>0</v>
      </c>
      <c r="P23" s="178">
        <f t="shared" si="6"/>
        <v>0</v>
      </c>
      <c r="Q23" s="178">
        <f t="shared" si="7"/>
        <v>0</v>
      </c>
      <c r="R23" s="179">
        <f t="shared" si="0"/>
        <v>0</v>
      </c>
      <c r="S23" s="178">
        <v>0</v>
      </c>
      <c r="T23" s="179">
        <f t="shared" si="1"/>
        <v>0</v>
      </c>
      <c r="U23" s="178">
        <v>0</v>
      </c>
      <c r="V23" s="179">
        <f t="shared" si="8"/>
        <v>0</v>
      </c>
      <c r="W23" s="178">
        <v>0</v>
      </c>
    </row>
    <row r="24" spans="1:25" ht="15">
      <c r="A24" s="1">
        <v>18</v>
      </c>
      <c r="B24" s="13" t="s">
        <v>33</v>
      </c>
      <c r="C24" s="184">
        <f t="shared" ref="C24:N24" si="10">SUM(C19:C23)</f>
        <v>76882063</v>
      </c>
      <c r="D24" s="184">
        <f t="shared" si="10"/>
        <v>97533086</v>
      </c>
      <c r="E24" s="188">
        <f t="shared" si="10"/>
        <v>97533086</v>
      </c>
      <c r="F24" s="184">
        <f t="shared" si="10"/>
        <v>0</v>
      </c>
      <c r="G24" s="184">
        <f t="shared" si="10"/>
        <v>0</v>
      </c>
      <c r="H24" s="188">
        <f t="shared" si="10"/>
        <v>0</v>
      </c>
      <c r="I24" s="184">
        <f t="shared" si="10"/>
        <v>0</v>
      </c>
      <c r="J24" s="184">
        <f t="shared" si="10"/>
        <v>0</v>
      </c>
      <c r="K24" s="188">
        <f t="shared" si="10"/>
        <v>0</v>
      </c>
      <c r="L24" s="184">
        <f t="shared" si="10"/>
        <v>0</v>
      </c>
      <c r="M24" s="184">
        <f t="shared" si="10"/>
        <v>0</v>
      </c>
      <c r="N24" s="188">
        <f t="shared" si="10"/>
        <v>0</v>
      </c>
      <c r="O24" s="178">
        <f t="shared" si="5"/>
        <v>76882063</v>
      </c>
      <c r="P24" s="178">
        <f t="shared" si="6"/>
        <v>97533086</v>
      </c>
      <c r="Q24" s="178">
        <f t="shared" si="7"/>
        <v>97533086</v>
      </c>
      <c r="R24" s="179">
        <f t="shared" si="0"/>
        <v>76882063</v>
      </c>
      <c r="S24" s="178">
        <v>0</v>
      </c>
      <c r="T24" s="179">
        <f t="shared" si="1"/>
        <v>97533086</v>
      </c>
      <c r="U24" s="178">
        <v>0</v>
      </c>
      <c r="V24" s="179">
        <f t="shared" si="8"/>
        <v>97533086</v>
      </c>
      <c r="W24" s="178">
        <v>0</v>
      </c>
    </row>
    <row r="25" spans="1:25" ht="14.25">
      <c r="A25" s="1">
        <v>19</v>
      </c>
      <c r="B25" s="14" t="s">
        <v>38</v>
      </c>
      <c r="C25" s="189">
        <f>C24+C18-F13-I13-L13</f>
        <v>383968329</v>
      </c>
      <c r="D25" s="189">
        <f>D24+D18-G13-J13-M13</f>
        <v>494696268</v>
      </c>
      <c r="E25" s="189">
        <f>E18+E24-H13-K13-N13</f>
        <v>494696268</v>
      </c>
      <c r="F25" s="189">
        <f>F24+F18</f>
        <v>70832396</v>
      </c>
      <c r="G25" s="189">
        <f>G24+G18</f>
        <v>77679366</v>
      </c>
      <c r="H25" s="184">
        <f t="shared" ref="H25:W25" si="11">H18+H24</f>
        <v>77679366</v>
      </c>
      <c r="I25" s="189">
        <f>I24+I18</f>
        <v>234810838</v>
      </c>
      <c r="J25" s="189">
        <f>J24+J18</f>
        <v>241913304</v>
      </c>
      <c r="K25" s="184">
        <f t="shared" si="11"/>
        <v>241913304</v>
      </c>
      <c r="L25" s="189">
        <f>L24+L18</f>
        <v>117440409</v>
      </c>
      <c r="M25" s="189">
        <f>M24+M18</f>
        <v>122562910</v>
      </c>
      <c r="N25" s="184">
        <f t="shared" si="11"/>
        <v>122562910</v>
      </c>
      <c r="O25" s="184">
        <f>O18+O24-O13</f>
        <v>807051972</v>
      </c>
      <c r="P25" s="184">
        <f>P18+P24-P13</f>
        <v>936851848</v>
      </c>
      <c r="Q25" s="184">
        <f>Q18+Q24-Q13</f>
        <v>936851848</v>
      </c>
      <c r="R25" s="184">
        <f t="shared" si="11"/>
        <v>1033356322</v>
      </c>
      <c r="S25" s="184">
        <f t="shared" si="11"/>
        <v>0</v>
      </c>
      <c r="T25" s="184">
        <f t="shared" si="11"/>
        <v>1159719613</v>
      </c>
      <c r="U25" s="184">
        <f t="shared" si="11"/>
        <v>0</v>
      </c>
      <c r="V25" s="184">
        <f t="shared" si="11"/>
        <v>1159719613</v>
      </c>
      <c r="W25" s="184">
        <f t="shared" si="11"/>
        <v>0</v>
      </c>
    </row>
    <row r="26" spans="1:25" ht="30">
      <c r="A26" s="1">
        <v>20</v>
      </c>
      <c r="B26" s="15" t="s">
        <v>572</v>
      </c>
      <c r="C26" s="180">
        <v>86804000</v>
      </c>
      <c r="D26" s="180">
        <f>56843795+9086654</f>
        <v>65930449</v>
      </c>
      <c r="E26" s="180">
        <f>56843795+9086654</f>
        <v>65930449</v>
      </c>
      <c r="F26" s="177">
        <v>0</v>
      </c>
      <c r="G26" s="177"/>
      <c r="H26" s="178"/>
      <c r="I26" s="180">
        <v>0</v>
      </c>
      <c r="J26" s="180"/>
      <c r="K26" s="178"/>
      <c r="L26" s="180">
        <v>0</v>
      </c>
      <c r="M26" s="180">
        <v>0</v>
      </c>
      <c r="N26" s="178"/>
      <c r="O26" s="178">
        <f t="shared" si="5"/>
        <v>86804000</v>
      </c>
      <c r="P26" s="178">
        <f t="shared" si="6"/>
        <v>65930449</v>
      </c>
      <c r="Q26" s="178">
        <f t="shared" si="7"/>
        <v>65930449</v>
      </c>
      <c r="R26" s="179">
        <f t="shared" si="0"/>
        <v>86804000</v>
      </c>
      <c r="S26" s="178">
        <v>0</v>
      </c>
      <c r="T26" s="179">
        <f t="shared" si="1"/>
        <v>65930449</v>
      </c>
      <c r="U26" s="178">
        <v>0</v>
      </c>
      <c r="V26" s="179">
        <f t="shared" si="8"/>
        <v>65930449</v>
      </c>
      <c r="W26" s="178">
        <v>0</v>
      </c>
    </row>
    <row r="27" spans="1:25" ht="30">
      <c r="A27" s="1">
        <v>21</v>
      </c>
      <c r="B27" s="15" t="s">
        <v>151</v>
      </c>
      <c r="C27" s="180">
        <v>618559000</v>
      </c>
      <c r="D27" s="180">
        <v>605784935</v>
      </c>
      <c r="E27" s="180">
        <v>605784935</v>
      </c>
      <c r="F27" s="180">
        <v>1680000</v>
      </c>
      <c r="G27" s="180">
        <v>2586880</v>
      </c>
      <c r="H27" s="180">
        <v>2586880</v>
      </c>
      <c r="I27" s="180">
        <v>20174000</v>
      </c>
      <c r="J27" s="180">
        <v>20641669</v>
      </c>
      <c r="K27" s="180">
        <v>20641669</v>
      </c>
      <c r="L27" s="180">
        <v>5070000</v>
      </c>
      <c r="M27" s="180">
        <v>6573243</v>
      </c>
      <c r="N27" s="180">
        <v>6573243</v>
      </c>
      <c r="O27" s="178">
        <f>C27+F27+I27+L27</f>
        <v>645483000</v>
      </c>
      <c r="P27" s="178">
        <f>D27+G27+J27+M27</f>
        <v>635586727</v>
      </c>
      <c r="Q27" s="178">
        <f>E27+H27+K27+N27</f>
        <v>635586727</v>
      </c>
      <c r="R27" s="179">
        <f>C27+F27+I27+L27</f>
        <v>645483000</v>
      </c>
      <c r="S27" s="178">
        <v>0</v>
      </c>
      <c r="T27" s="179">
        <f>D27+J27+M27+G27</f>
        <v>635586727</v>
      </c>
      <c r="U27" s="178">
        <v>0</v>
      </c>
      <c r="V27" s="179">
        <f>E27+H27+K27+N27</f>
        <v>635586727</v>
      </c>
      <c r="W27" s="178">
        <v>0</v>
      </c>
    </row>
    <row r="28" spans="1:25" ht="14.25">
      <c r="A28" s="1">
        <v>22</v>
      </c>
      <c r="B28" s="17" t="s">
        <v>41</v>
      </c>
      <c r="C28" s="188">
        <f>SUM(C25:C27)</f>
        <v>1089331329</v>
      </c>
      <c r="D28" s="188">
        <f>SUM(D25:D27)</f>
        <v>1166411652</v>
      </c>
      <c r="E28" s="184">
        <f>SUM(E25:E27)</f>
        <v>1166411652</v>
      </c>
      <c r="F28" s="188">
        <f>SUM(F25:F27)</f>
        <v>72512396</v>
      </c>
      <c r="G28" s="188">
        <f>SUM(G25:G27)</f>
        <v>80266246</v>
      </c>
      <c r="H28" s="184">
        <f t="shared" ref="H28:W28" si="12">SUM(H25:H27)</f>
        <v>80266246</v>
      </c>
      <c r="I28" s="188">
        <f>SUM(I25:I27)</f>
        <v>254984838</v>
      </c>
      <c r="J28" s="188">
        <f>SUM(J25:J27)</f>
        <v>262554973</v>
      </c>
      <c r="K28" s="184">
        <f t="shared" si="12"/>
        <v>262554973</v>
      </c>
      <c r="L28" s="188">
        <f>SUM(L25:L27)</f>
        <v>122510409</v>
      </c>
      <c r="M28" s="188">
        <f>SUM(M25:M27)</f>
        <v>129136153</v>
      </c>
      <c r="N28" s="184">
        <f t="shared" si="12"/>
        <v>129136153</v>
      </c>
      <c r="O28" s="184">
        <f t="shared" si="12"/>
        <v>1539338972</v>
      </c>
      <c r="P28" s="184">
        <f>SUM(P25:P27)</f>
        <v>1638369024</v>
      </c>
      <c r="Q28" s="184">
        <f t="shared" si="12"/>
        <v>1638369024</v>
      </c>
      <c r="R28" s="184">
        <f t="shared" si="12"/>
        <v>1765643322</v>
      </c>
      <c r="S28" s="184">
        <f t="shared" si="12"/>
        <v>0</v>
      </c>
      <c r="T28" s="184">
        <f t="shared" si="12"/>
        <v>1861236789</v>
      </c>
      <c r="U28" s="184">
        <f t="shared" si="12"/>
        <v>0</v>
      </c>
      <c r="V28" s="184">
        <f t="shared" si="12"/>
        <v>1861236789</v>
      </c>
      <c r="W28" s="184">
        <f t="shared" si="12"/>
        <v>0</v>
      </c>
    </row>
    <row r="29" spans="1:25" ht="15">
      <c r="A29" s="1">
        <v>23</v>
      </c>
      <c r="B29" s="15"/>
      <c r="C29" s="180"/>
      <c r="D29" s="180"/>
      <c r="E29" s="190"/>
      <c r="F29" s="180"/>
      <c r="G29" s="180"/>
      <c r="H29" s="190"/>
      <c r="I29" s="180"/>
      <c r="J29" s="180"/>
      <c r="K29" s="190"/>
      <c r="L29" s="180"/>
      <c r="M29" s="180"/>
      <c r="N29" s="190"/>
      <c r="O29" s="178">
        <f t="shared" si="5"/>
        <v>0</v>
      </c>
      <c r="P29" s="178">
        <f t="shared" si="6"/>
        <v>0</v>
      </c>
      <c r="Q29" s="178">
        <f t="shared" si="7"/>
        <v>0</v>
      </c>
      <c r="R29" s="179">
        <f t="shared" si="0"/>
        <v>0</v>
      </c>
      <c r="S29" s="178">
        <v>0</v>
      </c>
      <c r="T29" s="179">
        <f t="shared" si="1"/>
        <v>0</v>
      </c>
      <c r="U29" s="178">
        <v>0</v>
      </c>
      <c r="V29" s="179">
        <f t="shared" si="8"/>
        <v>0</v>
      </c>
      <c r="W29" s="178">
        <v>0</v>
      </c>
    </row>
    <row r="30" spans="1:25" s="19" customFormat="1" ht="28.5">
      <c r="A30" s="1">
        <v>24</v>
      </c>
      <c r="B30" s="11" t="s">
        <v>144</v>
      </c>
      <c r="C30" s="181">
        <f>C28-C62</f>
        <v>0</v>
      </c>
      <c r="D30" s="181">
        <f t="shared" ref="D30:N30" si="13">D28-D62</f>
        <v>0</v>
      </c>
      <c r="E30" s="181">
        <f>E28-E62</f>
        <v>494085696</v>
      </c>
      <c r="F30" s="181">
        <f t="shared" si="13"/>
        <v>0</v>
      </c>
      <c r="G30" s="181">
        <f t="shared" si="13"/>
        <v>0</v>
      </c>
      <c r="H30" s="181">
        <f t="shared" si="13"/>
        <v>1703373</v>
      </c>
      <c r="I30" s="181">
        <f t="shared" si="13"/>
        <v>0</v>
      </c>
      <c r="J30" s="181">
        <f t="shared" si="13"/>
        <v>0</v>
      </c>
      <c r="K30" s="181">
        <f>K28-K62</f>
        <v>4362106</v>
      </c>
      <c r="L30" s="181">
        <f t="shared" si="13"/>
        <v>0</v>
      </c>
      <c r="M30" s="181">
        <f t="shared" si="13"/>
        <v>0</v>
      </c>
      <c r="N30" s="181">
        <f t="shared" si="13"/>
        <v>2683815</v>
      </c>
      <c r="O30" s="181">
        <f>O28-O62</f>
        <v>0</v>
      </c>
      <c r="P30" s="181">
        <f>P28-P62</f>
        <v>0</v>
      </c>
      <c r="Q30" s="181">
        <f>Q28-Q62</f>
        <v>502834990</v>
      </c>
      <c r="R30" s="179">
        <f t="shared" si="0"/>
        <v>0</v>
      </c>
      <c r="S30" s="178">
        <v>0</v>
      </c>
      <c r="T30" s="179">
        <f t="shared" si="1"/>
        <v>0</v>
      </c>
      <c r="U30" s="178">
        <v>0</v>
      </c>
      <c r="V30" s="179">
        <f t="shared" si="8"/>
        <v>502834990</v>
      </c>
      <c r="W30" s="178">
        <v>0</v>
      </c>
      <c r="X30" s="191"/>
      <c r="Y30" s="191"/>
    </row>
    <row r="31" spans="1:25" s="19" customFormat="1" ht="20.25">
      <c r="A31" s="1"/>
      <c r="B31" s="6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91"/>
      <c r="Y31" s="191"/>
    </row>
    <row r="32" spans="1:25" s="19" customFormat="1" ht="20.25">
      <c r="A32" s="1"/>
      <c r="B32" s="6" t="s">
        <v>536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91"/>
      <c r="Y32" s="191"/>
    </row>
    <row r="33" spans="1:25" s="19" customFormat="1" ht="20.25">
      <c r="A33" s="1"/>
      <c r="B33" s="6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92"/>
      <c r="P33" s="172"/>
      <c r="Q33" s="172"/>
      <c r="R33" s="172"/>
      <c r="S33" s="172"/>
      <c r="T33" s="172"/>
      <c r="U33" s="172"/>
      <c r="V33" s="172"/>
      <c r="W33" s="172"/>
      <c r="X33" s="191"/>
      <c r="Y33" s="191"/>
    </row>
    <row r="34" spans="1:25" ht="79.5" customHeight="1">
      <c r="B34" s="7" t="s">
        <v>1</v>
      </c>
      <c r="C34" s="173" t="s">
        <v>2</v>
      </c>
      <c r="D34" s="173" t="s">
        <v>70</v>
      </c>
      <c r="E34" s="173" t="s">
        <v>123</v>
      </c>
      <c r="F34" s="173" t="s">
        <v>69</v>
      </c>
      <c r="G34" s="173" t="s">
        <v>71</v>
      </c>
      <c r="H34" s="173" t="s">
        <v>124</v>
      </c>
      <c r="I34" s="173" t="s">
        <v>3</v>
      </c>
      <c r="J34" s="173" t="s">
        <v>72</v>
      </c>
      <c r="K34" s="173" t="s">
        <v>125</v>
      </c>
      <c r="L34" s="173" t="s">
        <v>76</v>
      </c>
      <c r="M34" s="173" t="s">
        <v>73</v>
      </c>
      <c r="N34" s="173" t="s">
        <v>126</v>
      </c>
      <c r="O34" s="174" t="s">
        <v>4</v>
      </c>
      <c r="P34" s="174" t="s">
        <v>5</v>
      </c>
      <c r="Q34" s="174" t="s">
        <v>135</v>
      </c>
      <c r="R34" s="175" t="s">
        <v>74</v>
      </c>
      <c r="S34" s="174" t="s">
        <v>75</v>
      </c>
      <c r="T34" s="175" t="s">
        <v>77</v>
      </c>
      <c r="U34" s="174" t="s">
        <v>78</v>
      </c>
      <c r="V34" s="175" t="s">
        <v>127</v>
      </c>
      <c r="W34" s="174" t="s">
        <v>128</v>
      </c>
    </row>
    <row r="35" spans="1:25" ht="15">
      <c r="B35" s="7" t="s">
        <v>6</v>
      </c>
      <c r="C35" s="173" t="s">
        <v>7</v>
      </c>
      <c r="D35" s="176" t="s">
        <v>8</v>
      </c>
      <c r="E35" s="173" t="s">
        <v>9</v>
      </c>
      <c r="F35" s="173" t="s">
        <v>10</v>
      </c>
      <c r="G35" s="173" t="s">
        <v>11</v>
      </c>
      <c r="H35" s="173" t="s">
        <v>12</v>
      </c>
      <c r="I35" s="173" t="s">
        <v>13</v>
      </c>
      <c r="J35" s="173" t="s">
        <v>14</v>
      </c>
      <c r="K35" s="173" t="s">
        <v>15</v>
      </c>
      <c r="L35" s="173" t="s">
        <v>16</v>
      </c>
      <c r="M35" s="173" t="s">
        <v>17</v>
      </c>
      <c r="N35" s="173" t="s">
        <v>18</v>
      </c>
      <c r="O35" s="174" t="s">
        <v>80</v>
      </c>
      <c r="P35" s="174" t="s">
        <v>81</v>
      </c>
      <c r="Q35" s="174" t="s">
        <v>129</v>
      </c>
      <c r="R35" s="175" t="s">
        <v>130</v>
      </c>
      <c r="S35" s="174" t="s">
        <v>131</v>
      </c>
      <c r="T35" s="175" t="s">
        <v>132</v>
      </c>
      <c r="U35" s="174" t="s">
        <v>133</v>
      </c>
      <c r="V35" s="175" t="s">
        <v>134</v>
      </c>
      <c r="W35" s="174" t="s">
        <v>136</v>
      </c>
    </row>
    <row r="36" spans="1:25" s="19" customFormat="1" ht="15">
      <c r="A36" s="1">
        <v>1</v>
      </c>
      <c r="B36" s="20" t="s">
        <v>42</v>
      </c>
      <c r="C36" s="177">
        <v>40604800</v>
      </c>
      <c r="D36" s="177">
        <v>48973818</v>
      </c>
      <c r="E36" s="177">
        <v>48973818</v>
      </c>
      <c r="F36" s="177">
        <v>58961210</v>
      </c>
      <c r="G36" s="177">
        <v>64427428</v>
      </c>
      <c r="H36" s="177">
        <v>64427428</v>
      </c>
      <c r="I36" s="177">
        <v>70043920</v>
      </c>
      <c r="J36" s="177">
        <v>79300936</v>
      </c>
      <c r="K36" s="177">
        <v>79300936</v>
      </c>
      <c r="L36" s="177">
        <v>73413758</v>
      </c>
      <c r="M36" s="177">
        <v>72333722</v>
      </c>
      <c r="N36" s="177">
        <v>72333722</v>
      </c>
      <c r="O36" s="178">
        <f t="shared" ref="O36:Q39" si="14">C36+F36+I36+L36</f>
        <v>243023688</v>
      </c>
      <c r="P36" s="178">
        <f t="shared" si="14"/>
        <v>265035904</v>
      </c>
      <c r="Q36" s="178">
        <f t="shared" si="14"/>
        <v>265035904</v>
      </c>
      <c r="R36" s="179">
        <f>C36+F36+I36+L36</f>
        <v>243023688</v>
      </c>
      <c r="S36" s="178">
        <v>0</v>
      </c>
      <c r="T36" s="179">
        <f>D36+G36+J36+M36</f>
        <v>265035904</v>
      </c>
      <c r="U36" s="178">
        <v>0</v>
      </c>
      <c r="V36" s="179">
        <f t="shared" ref="V36:V42" si="15">E36+H36+K36+N36</f>
        <v>265035904</v>
      </c>
      <c r="W36" s="178">
        <v>0</v>
      </c>
      <c r="X36" s="191"/>
      <c r="Y36" s="191"/>
    </row>
    <row r="37" spans="1:25" s="19" customFormat="1" ht="30">
      <c r="A37" s="1">
        <v>2</v>
      </c>
      <c r="B37" s="20" t="s">
        <v>43</v>
      </c>
      <c r="C37" s="177">
        <v>9210036</v>
      </c>
      <c r="D37" s="177">
        <v>12787302</v>
      </c>
      <c r="E37" s="177">
        <v>12787302</v>
      </c>
      <c r="F37" s="177">
        <v>11654186</v>
      </c>
      <c r="G37" s="177">
        <v>12296656</v>
      </c>
      <c r="H37" s="177">
        <v>12296656</v>
      </c>
      <c r="I37" s="177">
        <v>14462252</v>
      </c>
      <c r="J37" s="177">
        <v>11704495</v>
      </c>
      <c r="K37" s="177">
        <v>11704495</v>
      </c>
      <c r="L37" s="177">
        <v>14971976</v>
      </c>
      <c r="M37" s="177">
        <v>13594645</v>
      </c>
      <c r="N37" s="177">
        <v>13594645</v>
      </c>
      <c r="O37" s="178">
        <f t="shared" si="14"/>
        <v>50298450</v>
      </c>
      <c r="P37" s="178">
        <f t="shared" si="14"/>
        <v>50383098</v>
      </c>
      <c r="Q37" s="178">
        <f t="shared" si="14"/>
        <v>50383098</v>
      </c>
      <c r="R37" s="179">
        <f>C37+F37+I37+L37</f>
        <v>50298450</v>
      </c>
      <c r="S37" s="178">
        <v>0</v>
      </c>
      <c r="T37" s="179">
        <f>D37+G37+J37+M37</f>
        <v>50383098</v>
      </c>
      <c r="U37" s="178">
        <v>0</v>
      </c>
      <c r="V37" s="179">
        <f t="shared" si="15"/>
        <v>50383098</v>
      </c>
      <c r="W37" s="178">
        <v>0</v>
      </c>
      <c r="X37" s="191"/>
      <c r="Y37" s="191"/>
    </row>
    <row r="38" spans="1:25" s="19" customFormat="1" ht="19.5" customHeight="1">
      <c r="A38" s="1">
        <v>3</v>
      </c>
      <c r="B38" s="20" t="s">
        <v>44</v>
      </c>
      <c r="C38" s="177">
        <v>84810537</v>
      </c>
      <c r="D38" s="177">
        <v>157664082</v>
      </c>
      <c r="E38" s="177">
        <v>156353319</v>
      </c>
      <c r="F38" s="177">
        <v>1897000</v>
      </c>
      <c r="G38" s="177">
        <v>3542162</v>
      </c>
      <c r="H38" s="177">
        <v>1838789</v>
      </c>
      <c r="I38" s="177">
        <v>170478666</v>
      </c>
      <c r="J38" s="177">
        <v>167472064</v>
      </c>
      <c r="K38" s="174">
        <v>163109958</v>
      </c>
      <c r="L38" s="177">
        <v>34124675</v>
      </c>
      <c r="M38" s="177">
        <v>40095773</v>
      </c>
      <c r="N38" s="177">
        <v>37411958</v>
      </c>
      <c r="O38" s="178">
        <f>C38+F38+I38+L38</f>
        <v>291310878</v>
      </c>
      <c r="P38" s="178">
        <f>D38+G38+J38+M38</f>
        <v>368774081</v>
      </c>
      <c r="Q38" s="178">
        <f t="shared" si="14"/>
        <v>358714024</v>
      </c>
      <c r="R38" s="179">
        <f>C38+F38+I38+L38</f>
        <v>291310878</v>
      </c>
      <c r="S38" s="178">
        <v>0</v>
      </c>
      <c r="T38" s="179">
        <f>D38+G38+J38+M38</f>
        <v>368774081</v>
      </c>
      <c r="U38" s="178">
        <v>0</v>
      </c>
      <c r="V38" s="179">
        <f t="shared" si="15"/>
        <v>358714024</v>
      </c>
      <c r="W38" s="178">
        <v>0</v>
      </c>
      <c r="X38" s="191"/>
      <c r="Y38" s="191"/>
    </row>
    <row r="39" spans="1:25" s="19" customFormat="1" ht="30">
      <c r="A39" s="1">
        <v>4</v>
      </c>
      <c r="B39" s="21" t="s">
        <v>45</v>
      </c>
      <c r="C39" s="193">
        <f>F13+I13+L13</f>
        <v>226304350</v>
      </c>
      <c r="D39" s="193">
        <f>G13+J13+M13</f>
        <v>222867765</v>
      </c>
      <c r="E39" s="194">
        <f>H13+K13+N13</f>
        <v>222867765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93">
        <f t="shared" si="14"/>
        <v>226304350</v>
      </c>
      <c r="P39" s="193">
        <f>D39+G39+J39+M39</f>
        <v>222867765</v>
      </c>
      <c r="Q39" s="194">
        <f t="shared" si="14"/>
        <v>222867765</v>
      </c>
      <c r="R39" s="179">
        <f>C39+F39+I39+L39</f>
        <v>226304350</v>
      </c>
      <c r="S39" s="178">
        <v>0</v>
      </c>
      <c r="T39" s="179">
        <f>D39+G39+J39+M39</f>
        <v>222867765</v>
      </c>
      <c r="U39" s="178">
        <v>0</v>
      </c>
      <c r="V39" s="179">
        <f t="shared" si="15"/>
        <v>222867765</v>
      </c>
      <c r="W39" s="178">
        <v>0</v>
      </c>
      <c r="X39" s="191"/>
      <c r="Y39" s="191"/>
    </row>
    <row r="40" spans="1:25" s="23" customFormat="1" ht="15">
      <c r="A40" s="1">
        <v>5</v>
      </c>
      <c r="B40" s="22" t="s">
        <v>46</v>
      </c>
      <c r="C40" s="177">
        <f>SUM(C41:C45)</f>
        <v>93842476</v>
      </c>
      <c r="D40" s="177">
        <f>SUM(D41:D45)</f>
        <v>90741113</v>
      </c>
      <c r="E40" s="177">
        <f t="shared" ref="E40:W40" si="16">SUM(E41:E45)</f>
        <v>90741113</v>
      </c>
      <c r="F40" s="177">
        <f>SUM(F41:F45)</f>
        <v>0</v>
      </c>
      <c r="G40" s="177">
        <f>SUM(G41:G45)</f>
        <v>0</v>
      </c>
      <c r="H40" s="177">
        <f t="shared" si="16"/>
        <v>0</v>
      </c>
      <c r="I40" s="177">
        <f t="shared" si="16"/>
        <v>0</v>
      </c>
      <c r="J40" s="177">
        <f t="shared" si="16"/>
        <v>178958</v>
      </c>
      <c r="K40" s="177">
        <f t="shared" si="16"/>
        <v>178958</v>
      </c>
      <c r="L40" s="177">
        <f t="shared" si="16"/>
        <v>0</v>
      </c>
      <c r="M40" s="177">
        <f t="shared" si="16"/>
        <v>0</v>
      </c>
      <c r="N40" s="177">
        <f t="shared" si="16"/>
        <v>0</v>
      </c>
      <c r="O40" s="177">
        <f t="shared" si="16"/>
        <v>93842476</v>
      </c>
      <c r="P40" s="177">
        <f t="shared" si="16"/>
        <v>90920071</v>
      </c>
      <c r="Q40" s="177">
        <f t="shared" si="16"/>
        <v>90920071</v>
      </c>
      <c r="R40" s="177">
        <f t="shared" si="16"/>
        <v>4350000</v>
      </c>
      <c r="S40" s="177">
        <f t="shared" si="16"/>
        <v>89492476</v>
      </c>
      <c r="T40" s="177">
        <f t="shared" si="16"/>
        <v>5263545</v>
      </c>
      <c r="U40" s="177">
        <f t="shared" si="16"/>
        <v>85656526</v>
      </c>
      <c r="V40" s="177">
        <f t="shared" si="16"/>
        <v>5263545</v>
      </c>
      <c r="W40" s="177">
        <f t="shared" si="16"/>
        <v>85656526</v>
      </c>
      <c r="X40" s="195"/>
      <c r="Y40" s="195"/>
    </row>
    <row r="41" spans="1:25" s="19" customFormat="1" ht="15">
      <c r="A41" s="1">
        <v>6</v>
      </c>
      <c r="B41" s="24" t="s">
        <v>329</v>
      </c>
      <c r="C41" s="180">
        <v>4350000</v>
      </c>
      <c r="D41" s="180">
        <v>4708447</v>
      </c>
      <c r="E41" s="180">
        <v>4708447</v>
      </c>
      <c r="F41" s="190"/>
      <c r="G41" s="190"/>
      <c r="H41" s="190"/>
      <c r="I41" s="190"/>
      <c r="J41" s="190">
        <v>178958</v>
      </c>
      <c r="K41" s="190">
        <v>178958</v>
      </c>
      <c r="L41" s="190"/>
      <c r="M41" s="190"/>
      <c r="N41" s="190"/>
      <c r="O41" s="178">
        <f t="shared" ref="O41:Q46" si="17">C41+F41+I41+L41</f>
        <v>4350000</v>
      </c>
      <c r="P41" s="178">
        <f>D41+G41+J41+M41</f>
        <v>4887405</v>
      </c>
      <c r="Q41" s="178">
        <f t="shared" si="17"/>
        <v>4887405</v>
      </c>
      <c r="R41" s="179">
        <f>C41+F41+I41+L41</f>
        <v>4350000</v>
      </c>
      <c r="S41" s="178">
        <v>0</v>
      </c>
      <c r="T41" s="179">
        <f>D41+G41+J41+M41</f>
        <v>4887405</v>
      </c>
      <c r="U41" s="178">
        <v>0</v>
      </c>
      <c r="V41" s="179">
        <f t="shared" si="15"/>
        <v>4887405</v>
      </c>
      <c r="W41" s="178">
        <v>0</v>
      </c>
      <c r="X41" s="191"/>
      <c r="Y41" s="191"/>
    </row>
    <row r="42" spans="1:25" s="19" customFormat="1" ht="28.5">
      <c r="A42" s="1">
        <v>7</v>
      </c>
      <c r="B42" s="25" t="s">
        <v>48</v>
      </c>
      <c r="C42" s="180"/>
      <c r="D42" s="180"/>
      <c r="E42" s="180"/>
      <c r="F42" s="190"/>
      <c r="G42" s="190"/>
      <c r="H42" s="190"/>
      <c r="I42" s="190"/>
      <c r="J42" s="190"/>
      <c r="K42" s="190"/>
      <c r="L42" s="190"/>
      <c r="M42" s="190"/>
      <c r="N42" s="190"/>
      <c r="O42" s="178">
        <f t="shared" si="17"/>
        <v>0</v>
      </c>
      <c r="P42" s="178">
        <f>D42+G42+J42+M42</f>
        <v>0</v>
      </c>
      <c r="Q42" s="178">
        <f t="shared" si="17"/>
        <v>0</v>
      </c>
      <c r="R42" s="179">
        <f>C42+F42+I42+L42</f>
        <v>0</v>
      </c>
      <c r="S42" s="178">
        <v>0</v>
      </c>
      <c r="T42" s="179">
        <f>D42+G42+J42+M42</f>
        <v>0</v>
      </c>
      <c r="U42" s="178">
        <v>0</v>
      </c>
      <c r="V42" s="179">
        <f t="shared" si="15"/>
        <v>0</v>
      </c>
      <c r="W42" s="178">
        <v>0</v>
      </c>
      <c r="X42" s="191"/>
      <c r="Y42" s="191"/>
    </row>
    <row r="43" spans="1:25" s="19" customFormat="1" ht="27.75" customHeight="1">
      <c r="A43" s="1">
        <v>8</v>
      </c>
      <c r="B43" s="25" t="s">
        <v>315</v>
      </c>
      <c r="C43" s="180"/>
      <c r="D43" s="180"/>
      <c r="E43" s="180"/>
      <c r="F43" s="190"/>
      <c r="G43" s="190"/>
      <c r="H43" s="190"/>
      <c r="I43" s="190"/>
      <c r="J43" s="190"/>
      <c r="K43" s="190"/>
      <c r="L43" s="190"/>
      <c r="M43" s="190"/>
      <c r="N43" s="190"/>
      <c r="O43" s="178"/>
      <c r="P43" s="178">
        <f>D43+G43+J43+M43</f>
        <v>0</v>
      </c>
      <c r="Q43" s="178"/>
      <c r="R43" s="179"/>
      <c r="S43" s="178"/>
      <c r="T43" s="179"/>
      <c r="U43" s="178"/>
      <c r="V43" s="179"/>
      <c r="W43" s="178"/>
      <c r="X43" s="191"/>
      <c r="Y43" s="191"/>
    </row>
    <row r="44" spans="1:25" s="19" customFormat="1" ht="15">
      <c r="A44" s="1">
        <v>9</v>
      </c>
      <c r="B44" s="25" t="s">
        <v>316</v>
      </c>
      <c r="C44" s="180">
        <v>0</v>
      </c>
      <c r="D44" s="180">
        <v>376140</v>
      </c>
      <c r="E44" s="180">
        <v>376140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78"/>
      <c r="P44" s="178">
        <f>D44+G44+J44+M44</f>
        <v>376140</v>
      </c>
      <c r="Q44" s="178">
        <f>E44</f>
        <v>376140</v>
      </c>
      <c r="R44" s="179"/>
      <c r="S44" s="178"/>
      <c r="T44" s="179">
        <f>P44</f>
        <v>376140</v>
      </c>
      <c r="U44" s="178"/>
      <c r="V44" s="179">
        <f>Q44</f>
        <v>376140</v>
      </c>
      <c r="W44" s="178"/>
      <c r="X44" s="191"/>
      <c r="Y44" s="191"/>
    </row>
    <row r="45" spans="1:25" s="19" customFormat="1" ht="28.5">
      <c r="A45" s="1">
        <v>10</v>
      </c>
      <c r="B45" s="24" t="s">
        <v>49</v>
      </c>
      <c r="C45" s="180">
        <v>89492476</v>
      </c>
      <c r="D45" s="180">
        <v>85656526</v>
      </c>
      <c r="E45" s="180">
        <v>85656526</v>
      </c>
      <c r="F45" s="190"/>
      <c r="G45" s="190"/>
      <c r="H45" s="190"/>
      <c r="I45" s="190"/>
      <c r="J45" s="180"/>
      <c r="K45" s="180"/>
      <c r="L45" s="190"/>
      <c r="M45" s="190"/>
      <c r="N45" s="190"/>
      <c r="O45" s="178">
        <f t="shared" si="17"/>
        <v>89492476</v>
      </c>
      <c r="P45" s="178">
        <f t="shared" si="17"/>
        <v>85656526</v>
      </c>
      <c r="Q45" s="178">
        <f t="shared" si="17"/>
        <v>85656526</v>
      </c>
      <c r="R45" s="179">
        <v>0</v>
      </c>
      <c r="S45" s="178">
        <f>C45</f>
        <v>89492476</v>
      </c>
      <c r="T45" s="179">
        <v>0</v>
      </c>
      <c r="U45" s="178">
        <f>D45</f>
        <v>85656526</v>
      </c>
      <c r="V45" s="179">
        <v>0</v>
      </c>
      <c r="W45" s="178">
        <f>Q45</f>
        <v>85656526</v>
      </c>
      <c r="X45" s="191"/>
      <c r="Y45" s="191"/>
    </row>
    <row r="46" spans="1:25" s="26" customFormat="1" ht="30">
      <c r="A46" s="1">
        <v>11</v>
      </c>
      <c r="B46" s="22" t="s">
        <v>152</v>
      </c>
      <c r="C46" s="320">
        <v>4000000</v>
      </c>
      <c r="D46" s="320">
        <v>2773000</v>
      </c>
      <c r="E46" s="320">
        <v>2773000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8">
        <f t="shared" si="17"/>
        <v>4000000</v>
      </c>
      <c r="P46" s="178">
        <f t="shared" si="17"/>
        <v>2773000</v>
      </c>
      <c r="Q46" s="178">
        <f t="shared" si="17"/>
        <v>2773000</v>
      </c>
      <c r="R46" s="179">
        <f>O46-S46</f>
        <v>4000000</v>
      </c>
      <c r="S46" s="178">
        <v>0</v>
      </c>
      <c r="T46" s="179">
        <f>P46-U46</f>
        <v>2773000</v>
      </c>
      <c r="U46" s="178">
        <v>0</v>
      </c>
      <c r="V46" s="179">
        <f>Q46-W46</f>
        <v>2773000</v>
      </c>
      <c r="W46" s="178">
        <v>0</v>
      </c>
      <c r="X46" s="196"/>
      <c r="Y46" s="196"/>
    </row>
    <row r="47" spans="1:25" ht="15">
      <c r="A47" s="1">
        <v>12</v>
      </c>
      <c r="B47" s="20" t="s">
        <v>50</v>
      </c>
      <c r="C47" s="177">
        <f>SUM(C48:C49)</f>
        <v>29270934</v>
      </c>
      <c r="D47" s="177">
        <f>SUM(D48:D49)</f>
        <v>492774933</v>
      </c>
      <c r="E47" s="178">
        <f>SUM(E48:E49)</f>
        <v>0</v>
      </c>
      <c r="F47" s="178">
        <f t="shared" ref="F47:U47" si="18">SUM(F48:F49)</f>
        <v>0</v>
      </c>
      <c r="G47" s="178">
        <f t="shared" si="18"/>
        <v>0</v>
      </c>
      <c r="H47" s="178">
        <f>SUM(H48:H49)</f>
        <v>0</v>
      </c>
      <c r="I47" s="178">
        <f t="shared" si="18"/>
        <v>0</v>
      </c>
      <c r="J47" s="178">
        <f t="shared" si="18"/>
        <v>0</v>
      </c>
      <c r="K47" s="178">
        <f>SUM(K48:K49)</f>
        <v>0</v>
      </c>
      <c r="L47" s="178">
        <f t="shared" si="18"/>
        <v>0</v>
      </c>
      <c r="M47" s="178">
        <f t="shared" si="18"/>
        <v>0</v>
      </c>
      <c r="N47" s="178">
        <f>SUM(N48:N49)</f>
        <v>0</v>
      </c>
      <c r="O47" s="178">
        <f t="shared" si="18"/>
        <v>29270934</v>
      </c>
      <c r="P47" s="178">
        <f t="shared" si="18"/>
        <v>492774933</v>
      </c>
      <c r="Q47" s="178">
        <f>SUM(Q48:Q49)</f>
        <v>0</v>
      </c>
      <c r="R47" s="179">
        <f t="shared" si="18"/>
        <v>29270934</v>
      </c>
      <c r="S47" s="177">
        <f t="shared" si="18"/>
        <v>0</v>
      </c>
      <c r="T47" s="179">
        <f t="shared" si="18"/>
        <v>492774933</v>
      </c>
      <c r="U47" s="177">
        <f t="shared" si="18"/>
        <v>0</v>
      </c>
      <c r="V47" s="179">
        <f>E47+H47+K47+N47</f>
        <v>0</v>
      </c>
      <c r="W47" s="177">
        <f>SUM(W48:W49)</f>
        <v>0</v>
      </c>
    </row>
    <row r="48" spans="1:25" ht="15">
      <c r="A48" s="1">
        <v>13</v>
      </c>
      <c r="B48" s="25" t="s">
        <v>51</v>
      </c>
      <c r="C48" s="180">
        <v>28570934</v>
      </c>
      <c r="D48" s="180">
        <v>492774933</v>
      </c>
      <c r="E48" s="177">
        <v>0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78">
        <f t="shared" ref="O48:Q49" si="19">C48+F48+I48+L48</f>
        <v>28570934</v>
      </c>
      <c r="P48" s="178">
        <f t="shared" si="19"/>
        <v>492774933</v>
      </c>
      <c r="Q48" s="178">
        <f t="shared" si="19"/>
        <v>0</v>
      </c>
      <c r="R48" s="179">
        <f>C48+F48+I48+L48</f>
        <v>28570934</v>
      </c>
      <c r="S48" s="178">
        <v>0</v>
      </c>
      <c r="T48" s="179">
        <f>D48</f>
        <v>492774933</v>
      </c>
      <c r="U48" s="178">
        <v>0</v>
      </c>
      <c r="V48" s="179">
        <f>E48+H48+K48+N48</f>
        <v>0</v>
      </c>
      <c r="W48" s="178">
        <v>0</v>
      </c>
    </row>
    <row r="49" spans="1:25" ht="15">
      <c r="A49" s="1">
        <v>14</v>
      </c>
      <c r="B49" s="25" t="s">
        <v>52</v>
      </c>
      <c r="C49" s="177">
        <v>700000</v>
      </c>
      <c r="D49" s="177"/>
      <c r="E49" s="177">
        <v>0</v>
      </c>
      <c r="F49" s="190"/>
      <c r="G49" s="190"/>
      <c r="H49" s="190"/>
      <c r="I49" s="190"/>
      <c r="J49" s="190"/>
      <c r="K49" s="190"/>
      <c r="L49" s="190"/>
      <c r="M49" s="190"/>
      <c r="N49" s="190"/>
      <c r="O49" s="178">
        <f t="shared" si="19"/>
        <v>700000</v>
      </c>
      <c r="P49" s="178">
        <f t="shared" si="19"/>
        <v>0</v>
      </c>
      <c r="Q49" s="178">
        <f t="shared" si="19"/>
        <v>0</v>
      </c>
      <c r="R49" s="179">
        <f>C49+F49+I49+L49</f>
        <v>700000</v>
      </c>
      <c r="S49" s="178">
        <v>0</v>
      </c>
      <c r="T49" s="179">
        <f>D49</f>
        <v>0</v>
      </c>
      <c r="U49" s="178">
        <v>0</v>
      </c>
      <c r="V49" s="179">
        <f>E49+H49+K49+N49</f>
        <v>0</v>
      </c>
      <c r="W49" s="178">
        <v>0</v>
      </c>
    </row>
    <row r="50" spans="1:25" s="28" customFormat="1" ht="14.25">
      <c r="A50" s="1">
        <v>15</v>
      </c>
      <c r="B50" s="27" t="s">
        <v>53</v>
      </c>
      <c r="C50" s="184">
        <f>C47+C40+C39+C38+C37+C36+C46</f>
        <v>488043133</v>
      </c>
      <c r="D50" s="184">
        <f>D47+D40+D39+D38+D37+D36+D46</f>
        <v>1028582013</v>
      </c>
      <c r="E50" s="188">
        <f>E36+E37+E38+E39+E40+E46+E47</f>
        <v>534496317</v>
      </c>
      <c r="F50" s="188">
        <f t="shared" ref="F50:W50" si="20">F47+F40+F39+F38+F37+F36+F46</f>
        <v>72512396</v>
      </c>
      <c r="G50" s="188">
        <f t="shared" si="20"/>
        <v>80266246</v>
      </c>
      <c r="H50" s="188">
        <f t="shared" si="20"/>
        <v>78562873</v>
      </c>
      <c r="I50" s="188">
        <f t="shared" si="20"/>
        <v>254984838</v>
      </c>
      <c r="J50" s="188">
        <f t="shared" si="20"/>
        <v>258656453</v>
      </c>
      <c r="K50" s="188">
        <f t="shared" si="20"/>
        <v>254294347</v>
      </c>
      <c r="L50" s="188">
        <f t="shared" si="20"/>
        <v>122510409</v>
      </c>
      <c r="M50" s="188">
        <f t="shared" si="20"/>
        <v>126024140</v>
      </c>
      <c r="N50" s="188">
        <f t="shared" si="20"/>
        <v>123340325</v>
      </c>
      <c r="O50" s="188">
        <f>O47+O40+O39+O38+O37+O36+O46</f>
        <v>938050776</v>
      </c>
      <c r="P50" s="188">
        <f t="shared" si="20"/>
        <v>1493528852</v>
      </c>
      <c r="Q50" s="188">
        <f t="shared" si="20"/>
        <v>990693862</v>
      </c>
      <c r="R50" s="188">
        <f t="shared" si="20"/>
        <v>848558300</v>
      </c>
      <c r="S50" s="188">
        <f t="shared" si="20"/>
        <v>89492476</v>
      </c>
      <c r="T50" s="188">
        <f t="shared" si="20"/>
        <v>1407872326</v>
      </c>
      <c r="U50" s="188">
        <f t="shared" si="20"/>
        <v>85656526</v>
      </c>
      <c r="V50" s="188">
        <f t="shared" si="20"/>
        <v>905037336</v>
      </c>
      <c r="W50" s="188">
        <f t="shared" si="20"/>
        <v>85656526</v>
      </c>
      <c r="X50" s="197"/>
      <c r="Y50" s="197"/>
    </row>
    <row r="51" spans="1:25" ht="15">
      <c r="A51" s="1">
        <v>16</v>
      </c>
      <c r="B51" s="22" t="s">
        <v>54</v>
      </c>
      <c r="C51" s="177">
        <v>820150789</v>
      </c>
      <c r="D51" s="177">
        <v>334021115</v>
      </c>
      <c r="E51" s="177">
        <v>334021115</v>
      </c>
      <c r="F51" s="178"/>
      <c r="G51" s="178"/>
      <c r="H51" s="178"/>
      <c r="I51" s="178"/>
      <c r="J51" s="177">
        <v>3898520</v>
      </c>
      <c r="K51" s="177">
        <v>3898520</v>
      </c>
      <c r="L51" s="178"/>
      <c r="M51" s="178">
        <v>3112013</v>
      </c>
      <c r="N51" s="178">
        <v>3112013</v>
      </c>
      <c r="O51" s="178">
        <f t="shared" ref="O51:Q53" si="21">C51+F51+I51+L51</f>
        <v>820150789</v>
      </c>
      <c r="P51" s="178">
        <f t="shared" si="21"/>
        <v>341031648</v>
      </c>
      <c r="Q51" s="178">
        <f t="shared" si="21"/>
        <v>341031648</v>
      </c>
      <c r="R51" s="179">
        <f>C51</f>
        <v>820150789</v>
      </c>
      <c r="S51" s="178">
        <v>0</v>
      </c>
      <c r="T51" s="179">
        <f>D51+J51</f>
        <v>337919635</v>
      </c>
      <c r="U51" s="178">
        <f>D51+G51+J51+M51-T51</f>
        <v>3112013</v>
      </c>
      <c r="V51" s="179">
        <f>E51+K51+N51</f>
        <v>341031648</v>
      </c>
      <c r="W51" s="178"/>
    </row>
    <row r="52" spans="1:25" ht="15">
      <c r="A52" s="1">
        <v>17</v>
      </c>
      <c r="B52" s="22" t="s">
        <v>55</v>
      </c>
      <c r="C52" s="177"/>
      <c r="D52" s="177">
        <v>17289018</v>
      </c>
      <c r="E52" s="177">
        <v>17289018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>
        <f t="shared" si="21"/>
        <v>0</v>
      </c>
      <c r="P52" s="178">
        <f t="shared" si="21"/>
        <v>17289018</v>
      </c>
      <c r="Q52" s="178">
        <f t="shared" si="21"/>
        <v>17289018</v>
      </c>
      <c r="R52" s="179">
        <f>C52</f>
        <v>0</v>
      </c>
      <c r="S52" s="178">
        <v>0</v>
      </c>
      <c r="T52" s="179">
        <f>D52</f>
        <v>17289018</v>
      </c>
      <c r="U52" s="178">
        <v>0</v>
      </c>
      <c r="V52" s="179">
        <f>E52+K52+N52</f>
        <v>17289018</v>
      </c>
      <c r="W52" s="178">
        <v>0</v>
      </c>
    </row>
    <row r="53" spans="1:25" ht="30">
      <c r="A53" s="1">
        <v>18</v>
      </c>
      <c r="B53" s="12" t="s">
        <v>56</v>
      </c>
      <c r="C53" s="187">
        <f t="shared" ref="C53:N53" si="22">F23+I23</f>
        <v>0</v>
      </c>
      <c r="D53" s="187">
        <f t="shared" si="22"/>
        <v>0</v>
      </c>
      <c r="E53" s="187">
        <f t="shared" si="22"/>
        <v>0</v>
      </c>
      <c r="F53" s="187">
        <f t="shared" si="22"/>
        <v>0</v>
      </c>
      <c r="G53" s="187">
        <f t="shared" si="22"/>
        <v>0</v>
      </c>
      <c r="H53" s="187">
        <f t="shared" si="22"/>
        <v>0</v>
      </c>
      <c r="I53" s="187">
        <f t="shared" si="22"/>
        <v>0</v>
      </c>
      <c r="J53" s="187">
        <f t="shared" si="22"/>
        <v>0</v>
      </c>
      <c r="K53" s="187">
        <f t="shared" si="22"/>
        <v>0</v>
      </c>
      <c r="L53" s="187">
        <f t="shared" si="22"/>
        <v>0</v>
      </c>
      <c r="M53" s="187">
        <f t="shared" si="22"/>
        <v>0</v>
      </c>
      <c r="N53" s="187">
        <f t="shared" si="22"/>
        <v>0</v>
      </c>
      <c r="O53" s="178">
        <f t="shared" si="21"/>
        <v>0</v>
      </c>
      <c r="P53" s="178">
        <f t="shared" si="21"/>
        <v>0</v>
      </c>
      <c r="Q53" s="178">
        <f t="shared" si="21"/>
        <v>0</v>
      </c>
      <c r="R53" s="179">
        <f>C53+F53+I53+L53</f>
        <v>0</v>
      </c>
      <c r="S53" s="178">
        <v>0</v>
      </c>
      <c r="T53" s="179">
        <v>0</v>
      </c>
      <c r="U53" s="178">
        <v>0</v>
      </c>
      <c r="V53" s="179">
        <v>0</v>
      </c>
      <c r="W53" s="178">
        <v>0</v>
      </c>
    </row>
    <row r="54" spans="1:25" ht="15">
      <c r="A54" s="1">
        <v>19</v>
      </c>
      <c r="B54" s="20" t="s">
        <v>57</v>
      </c>
      <c r="C54" s="178">
        <f t="shared" ref="C54:S54" si="23">SUM(C55:C57)</f>
        <v>0</v>
      </c>
      <c r="D54" s="178">
        <f t="shared" si="23"/>
        <v>1491528</v>
      </c>
      <c r="E54" s="178">
        <f t="shared" si="23"/>
        <v>1491528</v>
      </c>
      <c r="F54" s="178">
        <f t="shared" si="23"/>
        <v>0</v>
      </c>
      <c r="G54" s="178">
        <f t="shared" si="23"/>
        <v>0</v>
      </c>
      <c r="H54" s="178">
        <f t="shared" si="23"/>
        <v>0</v>
      </c>
      <c r="I54" s="178">
        <f t="shared" si="23"/>
        <v>0</v>
      </c>
      <c r="J54" s="178">
        <f t="shared" si="23"/>
        <v>0</v>
      </c>
      <c r="K54" s="178">
        <f t="shared" si="23"/>
        <v>0</v>
      </c>
      <c r="L54" s="178">
        <f t="shared" si="23"/>
        <v>0</v>
      </c>
      <c r="M54" s="178">
        <f t="shared" si="23"/>
        <v>0</v>
      </c>
      <c r="N54" s="178">
        <f t="shared" si="23"/>
        <v>0</v>
      </c>
      <c r="O54" s="178">
        <f t="shared" si="23"/>
        <v>0</v>
      </c>
      <c r="P54" s="178">
        <f t="shared" si="23"/>
        <v>1491528</v>
      </c>
      <c r="Q54" s="178">
        <f t="shared" si="23"/>
        <v>1491528</v>
      </c>
      <c r="R54" s="179">
        <f t="shared" si="23"/>
        <v>0</v>
      </c>
      <c r="S54" s="178">
        <f t="shared" si="23"/>
        <v>0</v>
      </c>
      <c r="T54" s="179">
        <v>0</v>
      </c>
      <c r="U54" s="178">
        <f>P54</f>
        <v>1491528</v>
      </c>
      <c r="V54" s="179">
        <v>0</v>
      </c>
      <c r="W54" s="178">
        <f>Q54</f>
        <v>1491528</v>
      </c>
    </row>
    <row r="55" spans="1:25" ht="15">
      <c r="A55" s="1">
        <v>20</v>
      </c>
      <c r="B55" s="29" t="s">
        <v>58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78">
        <f t="shared" ref="O55:Q57" si="24">C55+F55+I55+L55</f>
        <v>0</v>
      </c>
      <c r="P55" s="178">
        <f t="shared" si="24"/>
        <v>0</v>
      </c>
      <c r="Q55" s="178">
        <f t="shared" si="24"/>
        <v>0</v>
      </c>
      <c r="R55" s="179">
        <f>C55+F55+I55+L55</f>
        <v>0</v>
      </c>
      <c r="S55" s="178">
        <v>0</v>
      </c>
      <c r="T55" s="179">
        <v>0</v>
      </c>
      <c r="U55" s="178">
        <v>0</v>
      </c>
      <c r="V55" s="179">
        <v>0</v>
      </c>
      <c r="W55" s="178">
        <v>0</v>
      </c>
    </row>
    <row r="56" spans="1:25" ht="28.5">
      <c r="A56" s="1">
        <v>21</v>
      </c>
      <c r="B56" s="29" t="s">
        <v>573</v>
      </c>
      <c r="C56" s="190"/>
      <c r="D56" s="180">
        <v>1291528</v>
      </c>
      <c r="E56" s="180">
        <v>1291528</v>
      </c>
      <c r="F56" s="190"/>
      <c r="G56" s="190"/>
      <c r="H56" s="190"/>
      <c r="I56" s="190"/>
      <c r="J56" s="190"/>
      <c r="K56" s="190"/>
      <c r="L56" s="190"/>
      <c r="M56" s="190"/>
      <c r="N56" s="190"/>
      <c r="O56" s="178">
        <f t="shared" si="24"/>
        <v>0</v>
      </c>
      <c r="P56" s="178">
        <f t="shared" si="24"/>
        <v>1291528</v>
      </c>
      <c r="Q56" s="178">
        <f t="shared" si="24"/>
        <v>1291528</v>
      </c>
      <c r="R56" s="179">
        <f>C56+F56+I56+L56</f>
        <v>0</v>
      </c>
      <c r="S56" s="178">
        <v>0</v>
      </c>
      <c r="T56" s="179">
        <v>0</v>
      </c>
      <c r="U56" s="178">
        <v>0</v>
      </c>
      <c r="V56" s="179">
        <v>0</v>
      </c>
      <c r="W56" s="178">
        <v>0</v>
      </c>
    </row>
    <row r="57" spans="1:25" ht="28.5">
      <c r="A57" s="1">
        <v>22</v>
      </c>
      <c r="B57" s="29" t="s">
        <v>61</v>
      </c>
      <c r="C57" s="177">
        <v>0</v>
      </c>
      <c r="D57" s="180">
        <v>200000</v>
      </c>
      <c r="E57" s="180">
        <v>200000</v>
      </c>
      <c r="F57" s="190"/>
      <c r="G57" s="190"/>
      <c r="H57" s="190"/>
      <c r="I57" s="190"/>
      <c r="J57" s="190"/>
      <c r="K57" s="190"/>
      <c r="L57" s="190"/>
      <c r="M57" s="190"/>
      <c r="N57" s="190"/>
      <c r="O57" s="178">
        <f t="shared" si="24"/>
        <v>0</v>
      </c>
      <c r="P57" s="178">
        <f t="shared" si="24"/>
        <v>200000</v>
      </c>
      <c r="Q57" s="178">
        <f t="shared" si="24"/>
        <v>200000</v>
      </c>
      <c r="R57" s="179">
        <f>C57+F57+I57+L57</f>
        <v>0</v>
      </c>
      <c r="S57" s="178">
        <v>0</v>
      </c>
      <c r="T57" s="179">
        <v>0</v>
      </c>
      <c r="U57" s="178">
        <f>P57</f>
        <v>200000</v>
      </c>
      <c r="V57" s="179">
        <v>0</v>
      </c>
      <c r="W57" s="178">
        <f>Q57</f>
        <v>200000</v>
      </c>
    </row>
    <row r="58" spans="1:25" s="28" customFormat="1" ht="14.25">
      <c r="A58" s="1">
        <v>23</v>
      </c>
      <c r="B58" s="27" t="s">
        <v>62</v>
      </c>
      <c r="C58" s="188">
        <f>C51+C52+C53+C54</f>
        <v>820150789</v>
      </c>
      <c r="D58" s="188">
        <f t="shared" ref="D58:W58" si="25">D51+D52+D53+D54</f>
        <v>352801661</v>
      </c>
      <c r="E58" s="188">
        <f t="shared" si="25"/>
        <v>352801661</v>
      </c>
      <c r="F58" s="188">
        <f t="shared" si="25"/>
        <v>0</v>
      </c>
      <c r="G58" s="188">
        <f t="shared" si="25"/>
        <v>0</v>
      </c>
      <c r="H58" s="188">
        <f t="shared" si="25"/>
        <v>0</v>
      </c>
      <c r="I58" s="188">
        <f t="shared" si="25"/>
        <v>0</v>
      </c>
      <c r="J58" s="188">
        <f t="shared" si="25"/>
        <v>3898520</v>
      </c>
      <c r="K58" s="188">
        <f t="shared" si="25"/>
        <v>3898520</v>
      </c>
      <c r="L58" s="188">
        <f t="shared" si="25"/>
        <v>0</v>
      </c>
      <c r="M58" s="188">
        <f t="shared" si="25"/>
        <v>3112013</v>
      </c>
      <c r="N58" s="188">
        <f t="shared" si="25"/>
        <v>3112013</v>
      </c>
      <c r="O58" s="188">
        <f t="shared" si="25"/>
        <v>820150789</v>
      </c>
      <c r="P58" s="188">
        <f>P51+P52+P53+P54</f>
        <v>359812194</v>
      </c>
      <c r="Q58" s="188">
        <f t="shared" si="25"/>
        <v>359812194</v>
      </c>
      <c r="R58" s="188">
        <f t="shared" si="25"/>
        <v>820150789</v>
      </c>
      <c r="S58" s="188">
        <f t="shared" si="25"/>
        <v>0</v>
      </c>
      <c r="T58" s="188">
        <f t="shared" si="25"/>
        <v>355208653</v>
      </c>
      <c r="U58" s="188">
        <f t="shared" si="25"/>
        <v>4603541</v>
      </c>
      <c r="V58" s="188">
        <f t="shared" si="25"/>
        <v>358320666</v>
      </c>
      <c r="W58" s="188">
        <f t="shared" si="25"/>
        <v>1491528</v>
      </c>
      <c r="X58" s="197"/>
      <c r="Y58" s="197"/>
    </row>
    <row r="59" spans="1:25" s="30" customFormat="1" ht="14.25">
      <c r="A59" s="1">
        <v>24</v>
      </c>
      <c r="B59" s="14" t="s">
        <v>65</v>
      </c>
      <c r="C59" s="184">
        <f>C58+C50-C53-C39</f>
        <v>1081889572</v>
      </c>
      <c r="D59" s="184">
        <f t="shared" ref="D59:W59" si="26">D58+D50-D53-D39</f>
        <v>1158515909</v>
      </c>
      <c r="E59" s="184">
        <f t="shared" si="26"/>
        <v>664430213</v>
      </c>
      <c r="F59" s="184">
        <f t="shared" si="26"/>
        <v>72512396</v>
      </c>
      <c r="G59" s="184">
        <f t="shared" si="26"/>
        <v>80266246</v>
      </c>
      <c r="H59" s="184">
        <f t="shared" si="26"/>
        <v>78562873</v>
      </c>
      <c r="I59" s="184">
        <f t="shared" si="26"/>
        <v>254984838</v>
      </c>
      <c r="J59" s="184">
        <f t="shared" si="26"/>
        <v>262554973</v>
      </c>
      <c r="K59" s="184">
        <f t="shared" si="26"/>
        <v>258192867</v>
      </c>
      <c r="L59" s="184">
        <f t="shared" si="26"/>
        <v>122510409</v>
      </c>
      <c r="M59" s="184">
        <f t="shared" si="26"/>
        <v>129136153</v>
      </c>
      <c r="N59" s="184">
        <f t="shared" si="26"/>
        <v>126452338</v>
      </c>
      <c r="O59" s="184">
        <f>O58+O50-O53-O39</f>
        <v>1531897215</v>
      </c>
      <c r="P59" s="184">
        <f>P58+P50-P53-P39</f>
        <v>1630473281</v>
      </c>
      <c r="Q59" s="184">
        <f t="shared" si="26"/>
        <v>1127638291</v>
      </c>
      <c r="R59" s="184">
        <f>R58+R50-R53-R39</f>
        <v>1442404739</v>
      </c>
      <c r="S59" s="184">
        <f t="shared" si="26"/>
        <v>89492476</v>
      </c>
      <c r="T59" s="184">
        <f t="shared" si="26"/>
        <v>1540213214</v>
      </c>
      <c r="U59" s="184">
        <f t="shared" si="26"/>
        <v>90260067</v>
      </c>
      <c r="V59" s="184">
        <f t="shared" si="26"/>
        <v>1040490237</v>
      </c>
      <c r="W59" s="184">
        <f t="shared" si="26"/>
        <v>87148054</v>
      </c>
      <c r="X59" s="198"/>
      <c r="Y59" s="198"/>
    </row>
    <row r="60" spans="1:25" ht="30">
      <c r="A60" s="1">
        <v>25</v>
      </c>
      <c r="B60" s="15" t="s">
        <v>430</v>
      </c>
      <c r="C60" s="177">
        <v>0</v>
      </c>
      <c r="D60" s="177">
        <v>0</v>
      </c>
      <c r="E60" s="177">
        <v>0</v>
      </c>
      <c r="F60" s="178">
        <v>0</v>
      </c>
      <c r="G60" s="178">
        <v>0</v>
      </c>
      <c r="H60" s="178"/>
      <c r="I60" s="178">
        <v>0</v>
      </c>
      <c r="J60" s="178">
        <v>0</v>
      </c>
      <c r="K60" s="178"/>
      <c r="L60" s="178">
        <v>0</v>
      </c>
      <c r="M60" s="178">
        <v>0</v>
      </c>
      <c r="N60" s="178"/>
      <c r="O60" s="178">
        <f t="shared" ref="O60:Q61" si="27">C60+F60+I60+L60</f>
        <v>0</v>
      </c>
      <c r="P60" s="178">
        <f t="shared" si="27"/>
        <v>0</v>
      </c>
      <c r="Q60" s="178">
        <f t="shared" si="27"/>
        <v>0</v>
      </c>
      <c r="R60" s="179">
        <f>C60+F60+I60+L60</f>
        <v>0</v>
      </c>
      <c r="S60" s="179">
        <v>0</v>
      </c>
      <c r="T60" s="179">
        <f>E60+H60+K60+N60</f>
        <v>0</v>
      </c>
      <c r="U60" s="179">
        <v>0</v>
      </c>
      <c r="V60" s="179">
        <f>G60+J60+M60+P60</f>
        <v>0</v>
      </c>
      <c r="W60" s="179">
        <v>0</v>
      </c>
    </row>
    <row r="61" spans="1:25" ht="15">
      <c r="A61" s="1">
        <v>25</v>
      </c>
      <c r="B61" s="15" t="s">
        <v>431</v>
      </c>
      <c r="C61" s="177">
        <v>7441757</v>
      </c>
      <c r="D61" s="177">
        <v>7895743</v>
      </c>
      <c r="E61" s="177">
        <v>7895743</v>
      </c>
      <c r="F61" s="178">
        <v>0</v>
      </c>
      <c r="G61" s="178">
        <v>0</v>
      </c>
      <c r="H61" s="178"/>
      <c r="I61" s="178">
        <v>0</v>
      </c>
      <c r="J61" s="178">
        <v>0</v>
      </c>
      <c r="K61" s="178"/>
      <c r="L61" s="178">
        <v>0</v>
      </c>
      <c r="M61" s="178">
        <v>0</v>
      </c>
      <c r="N61" s="178"/>
      <c r="O61" s="178">
        <f t="shared" si="27"/>
        <v>7441757</v>
      </c>
      <c r="P61" s="178">
        <f t="shared" si="27"/>
        <v>7895743</v>
      </c>
      <c r="Q61" s="178">
        <f t="shared" si="27"/>
        <v>7895743</v>
      </c>
      <c r="R61" s="179">
        <f>C61+F61+I61+L61</f>
        <v>7441757</v>
      </c>
      <c r="S61" s="179">
        <v>0</v>
      </c>
      <c r="T61" s="179">
        <f>E61+H61+K61+N61</f>
        <v>7895743</v>
      </c>
      <c r="U61" s="179">
        <v>0</v>
      </c>
      <c r="V61" s="179">
        <f>G61+J61+M61+P61</f>
        <v>7895743</v>
      </c>
      <c r="W61" s="179">
        <v>0</v>
      </c>
    </row>
    <row r="62" spans="1:25" s="30" customFormat="1" ht="14.25">
      <c r="A62" s="1">
        <v>26</v>
      </c>
      <c r="B62" s="31" t="s">
        <v>67</v>
      </c>
      <c r="C62" s="184">
        <f t="shared" ref="C62:W62" si="28">SUM(C59:C61)</f>
        <v>1089331329</v>
      </c>
      <c r="D62" s="184">
        <f t="shared" si="28"/>
        <v>1166411652</v>
      </c>
      <c r="E62" s="184">
        <f t="shared" si="28"/>
        <v>672325956</v>
      </c>
      <c r="F62" s="184">
        <f t="shared" si="28"/>
        <v>72512396</v>
      </c>
      <c r="G62" s="184">
        <f t="shared" si="28"/>
        <v>80266246</v>
      </c>
      <c r="H62" s="184">
        <f t="shared" si="28"/>
        <v>78562873</v>
      </c>
      <c r="I62" s="184">
        <f t="shared" si="28"/>
        <v>254984838</v>
      </c>
      <c r="J62" s="184">
        <f t="shared" si="28"/>
        <v>262554973</v>
      </c>
      <c r="K62" s="184">
        <f t="shared" si="28"/>
        <v>258192867</v>
      </c>
      <c r="L62" s="184">
        <f t="shared" si="28"/>
        <v>122510409</v>
      </c>
      <c r="M62" s="184">
        <f t="shared" si="28"/>
        <v>129136153</v>
      </c>
      <c r="N62" s="184">
        <f t="shared" si="28"/>
        <v>126452338</v>
      </c>
      <c r="O62" s="184">
        <f t="shared" si="28"/>
        <v>1539338972</v>
      </c>
      <c r="P62" s="184">
        <f>SUM(P59:P61)</f>
        <v>1638369024</v>
      </c>
      <c r="Q62" s="184">
        <f>SUM(Q59:Q61)</f>
        <v>1135534034</v>
      </c>
      <c r="R62" s="184">
        <f t="shared" si="28"/>
        <v>1449846496</v>
      </c>
      <c r="S62" s="184">
        <f t="shared" si="28"/>
        <v>89492476</v>
      </c>
      <c r="T62" s="184">
        <f t="shared" si="28"/>
        <v>1548108957</v>
      </c>
      <c r="U62" s="184">
        <f t="shared" si="28"/>
        <v>90260067</v>
      </c>
      <c r="V62" s="184">
        <f t="shared" si="28"/>
        <v>1048385980</v>
      </c>
      <c r="W62" s="184">
        <f t="shared" si="28"/>
        <v>87148054</v>
      </c>
      <c r="X62" s="198"/>
      <c r="Y62" s="198"/>
    </row>
    <row r="63" spans="1:25" ht="15">
      <c r="B63" s="32"/>
      <c r="L63" s="199"/>
      <c r="M63" s="199"/>
    </row>
    <row r="64" spans="1:25" ht="15">
      <c r="B64" s="32"/>
      <c r="L64" s="199"/>
      <c r="M64" s="199"/>
    </row>
    <row r="65" spans="2:2" ht="60">
      <c r="B65" s="32" t="s">
        <v>68</v>
      </c>
    </row>
    <row r="66" spans="2:2" ht="15">
      <c r="B66" s="32"/>
    </row>
    <row r="67" spans="2:2" ht="15">
      <c r="B67" s="32"/>
    </row>
    <row r="68" spans="2:2" ht="15">
      <c r="B68" s="32"/>
    </row>
    <row r="69" spans="2:2" ht="15">
      <c r="B69" s="32"/>
    </row>
    <row r="70" spans="2:2" ht="15">
      <c r="B70" s="32"/>
    </row>
    <row r="71" spans="2:2" ht="15">
      <c r="B71" s="32"/>
    </row>
    <row r="72" spans="2:2" ht="15">
      <c r="B72" s="32"/>
    </row>
    <row r="73" spans="2:2" ht="15">
      <c r="B73" s="32"/>
    </row>
    <row r="74" spans="2:2" ht="15">
      <c r="B74" s="32"/>
    </row>
    <row r="75" spans="2:2" ht="15">
      <c r="B75" s="32"/>
    </row>
    <row r="76" spans="2:2" ht="15">
      <c r="B76" s="32"/>
    </row>
    <row r="77" spans="2:2" ht="15">
      <c r="B77" s="32"/>
    </row>
    <row r="78" spans="2:2" ht="15">
      <c r="B78" s="32"/>
    </row>
    <row r="79" spans="2:2" ht="15">
      <c r="B79" s="32"/>
    </row>
    <row r="80" spans="2:2" ht="15">
      <c r="B80" s="32"/>
    </row>
    <row r="81" spans="2:2" ht="15">
      <c r="B81" s="32"/>
    </row>
    <row r="82" spans="2:2" ht="15">
      <c r="B82" s="32"/>
    </row>
    <row r="83" spans="2:2" ht="15">
      <c r="B83" s="32"/>
    </row>
    <row r="84" spans="2:2" ht="15">
      <c r="B84" s="32"/>
    </row>
    <row r="85" spans="2:2" ht="15">
      <c r="B85" s="32"/>
    </row>
    <row r="86" spans="2:2" ht="15">
      <c r="B86" s="32"/>
    </row>
    <row r="87" spans="2:2" ht="15">
      <c r="B87" s="32"/>
    </row>
    <row r="88" spans="2:2" ht="15">
      <c r="B88" s="32"/>
    </row>
    <row r="89" spans="2:2" ht="15">
      <c r="B89" s="32"/>
    </row>
    <row r="90" spans="2:2" ht="15">
      <c r="B90" s="32"/>
    </row>
    <row r="91" spans="2:2" ht="15">
      <c r="B91" s="32"/>
    </row>
    <row r="92" spans="2:2" ht="15">
      <c r="B92" s="32"/>
    </row>
    <row r="93" spans="2:2" ht="15">
      <c r="B93" s="32"/>
    </row>
    <row r="94" spans="2:2" ht="15">
      <c r="B94" s="32"/>
    </row>
    <row r="95" spans="2:2" ht="15">
      <c r="B95" s="32"/>
    </row>
    <row r="96" spans="2:2" ht="15">
      <c r="B96" s="32"/>
    </row>
    <row r="97" spans="2:2" ht="15">
      <c r="B97" s="32"/>
    </row>
    <row r="98" spans="2:2" ht="15">
      <c r="B98" s="32"/>
    </row>
    <row r="99" spans="2:2" ht="15">
      <c r="B99" s="32"/>
    </row>
    <row r="100" spans="2:2" ht="15">
      <c r="B100" s="32"/>
    </row>
    <row r="101" spans="2:2" ht="15">
      <c r="B101" s="32"/>
    </row>
    <row r="102" spans="2:2" ht="15">
      <c r="B102" s="32"/>
    </row>
    <row r="103" spans="2:2" ht="15">
      <c r="B103" s="32"/>
    </row>
    <row r="104" spans="2:2" ht="15">
      <c r="B104" s="32"/>
    </row>
    <row r="105" spans="2:2" ht="15">
      <c r="B105" s="32"/>
    </row>
    <row r="106" spans="2:2" ht="15">
      <c r="B106" s="32"/>
    </row>
    <row r="107" spans="2:2" ht="15">
      <c r="B107" s="32"/>
    </row>
    <row r="108" spans="2:2" ht="15">
      <c r="B108" s="32"/>
    </row>
    <row r="109" spans="2:2" ht="15">
      <c r="B109" s="32"/>
    </row>
    <row r="110" spans="2:2" ht="15">
      <c r="B110" s="32"/>
    </row>
    <row r="111" spans="2:2" ht="15">
      <c r="B111" s="32"/>
    </row>
    <row r="112" spans="2:2" ht="15">
      <c r="B112" s="32"/>
    </row>
    <row r="113" spans="2:2" ht="15">
      <c r="B113" s="32"/>
    </row>
    <row r="114" spans="2:2" ht="15">
      <c r="B114" s="32"/>
    </row>
    <row r="115" spans="2:2" ht="15">
      <c r="B115" s="32"/>
    </row>
    <row r="116" spans="2:2" ht="15">
      <c r="B116" s="32"/>
    </row>
    <row r="117" spans="2:2" ht="15">
      <c r="B117" s="32"/>
    </row>
    <row r="118" spans="2:2" ht="15">
      <c r="B118" s="32"/>
    </row>
    <row r="119" spans="2:2" ht="15">
      <c r="B119" s="32"/>
    </row>
    <row r="120" spans="2:2" ht="15">
      <c r="B120" s="32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r:id="rId1"/>
  <headerFooter alignWithMargins="0"/>
  <rowBreaks count="1" manualBreakCount="1">
    <brk id="30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1" sqref="C1"/>
    </sheetView>
  </sheetViews>
  <sheetFormatPr defaultRowHeight="12.75"/>
  <cols>
    <col min="1" max="1" width="9.140625" style="1"/>
    <col min="2" max="2" width="51.140625" style="1" customWidth="1"/>
    <col min="3" max="3" width="18.85546875" style="1" customWidth="1"/>
    <col min="4" max="4" width="17.7109375" style="1" customWidth="1"/>
    <col min="5" max="5" width="17.42578125" style="1" customWidth="1"/>
    <col min="6" max="6" width="13.85546875" style="1" customWidth="1"/>
    <col min="7" max="7" width="12.85546875" style="1" customWidth="1"/>
    <col min="8" max="8" width="20.5703125" style="1" customWidth="1"/>
    <col min="9" max="9" width="18" style="1" customWidth="1"/>
    <col min="10" max="16384" width="9.140625" style="1"/>
  </cols>
  <sheetData>
    <row r="1" spans="1:7">
      <c r="C1" s="172" t="s">
        <v>636</v>
      </c>
    </row>
    <row r="2" spans="1:7" ht="19.5" customHeight="1">
      <c r="B2" s="35" t="s">
        <v>637</v>
      </c>
      <c r="E2" s="209"/>
    </row>
    <row r="3" spans="1:7">
      <c r="E3" s="209" t="s">
        <v>89</v>
      </c>
    </row>
    <row r="4" spans="1:7" ht="13.5" thickBot="1">
      <c r="A4" s="64"/>
      <c r="B4" s="65" t="s">
        <v>6</v>
      </c>
      <c r="C4" s="65" t="s">
        <v>182</v>
      </c>
      <c r="D4" s="65" t="s">
        <v>8</v>
      </c>
      <c r="E4" s="210" t="s">
        <v>9</v>
      </c>
    </row>
    <row r="5" spans="1:7" ht="48" customHeight="1">
      <c r="A5" s="64">
        <v>1</v>
      </c>
      <c r="B5" s="105" t="s">
        <v>183</v>
      </c>
      <c r="C5" s="106" t="s">
        <v>184</v>
      </c>
      <c r="D5" s="106" t="s">
        <v>185</v>
      </c>
      <c r="E5" s="211" t="s">
        <v>186</v>
      </c>
    </row>
    <row r="6" spans="1:7" ht="33.75">
      <c r="A6" s="64">
        <v>2</v>
      </c>
      <c r="B6" s="39" t="s">
        <v>317</v>
      </c>
      <c r="C6" s="40">
        <v>87623701</v>
      </c>
      <c r="D6" s="107">
        <v>33574000</v>
      </c>
      <c r="E6" s="212" t="s">
        <v>635</v>
      </c>
      <c r="G6" s="345"/>
    </row>
    <row r="7" spans="1:7" ht="33.75">
      <c r="A7" s="64">
        <v>3</v>
      </c>
      <c r="B7" s="39" t="s">
        <v>318</v>
      </c>
      <c r="C7" s="40">
        <v>73092378</v>
      </c>
      <c r="D7" s="107">
        <v>7149000</v>
      </c>
      <c r="E7" s="212" t="s">
        <v>635</v>
      </c>
      <c r="G7" s="345"/>
    </row>
    <row r="8" spans="1:7">
      <c r="A8" s="64">
        <v>4</v>
      </c>
      <c r="B8" s="39" t="s">
        <v>319</v>
      </c>
      <c r="C8" s="40">
        <v>65224151</v>
      </c>
      <c r="D8" s="107">
        <v>0</v>
      </c>
      <c r="E8" s="213"/>
      <c r="G8" s="345"/>
    </row>
    <row r="9" spans="1:7">
      <c r="A9" s="64">
        <v>5</v>
      </c>
      <c r="B9" s="39" t="s">
        <v>330</v>
      </c>
      <c r="C9" s="40">
        <v>7072184</v>
      </c>
      <c r="D9" s="107">
        <v>0</v>
      </c>
      <c r="E9" s="212"/>
      <c r="G9" s="345"/>
    </row>
    <row r="10" spans="1:7">
      <c r="A10" s="64">
        <v>6</v>
      </c>
      <c r="B10" s="39" t="s">
        <v>121</v>
      </c>
      <c r="C10" s="40">
        <v>0</v>
      </c>
      <c r="D10" s="107">
        <v>0</v>
      </c>
      <c r="E10" s="213"/>
      <c r="G10" s="345"/>
    </row>
    <row r="11" spans="1:7">
      <c r="A11" s="64">
        <v>7</v>
      </c>
      <c r="B11" s="39" t="s">
        <v>320</v>
      </c>
      <c r="C11" s="40">
        <v>0</v>
      </c>
      <c r="D11" s="107">
        <v>0</v>
      </c>
      <c r="E11" s="213"/>
      <c r="G11" s="345"/>
    </row>
    <row r="12" spans="1:7">
      <c r="A12" s="64">
        <v>8</v>
      </c>
      <c r="B12" s="39" t="s">
        <v>321</v>
      </c>
      <c r="C12" s="40">
        <v>66364015</v>
      </c>
      <c r="D12" s="109">
        <v>0</v>
      </c>
      <c r="E12" s="214"/>
      <c r="G12" s="345"/>
    </row>
    <row r="13" spans="1:7">
      <c r="A13" s="64">
        <v>9</v>
      </c>
      <c r="B13" s="39" t="s">
        <v>322</v>
      </c>
      <c r="C13" s="40">
        <v>1847922</v>
      </c>
      <c r="D13" s="109">
        <v>0</v>
      </c>
      <c r="E13" s="214"/>
      <c r="G13" s="345"/>
    </row>
    <row r="14" spans="1:7" ht="15" thickBot="1">
      <c r="A14" s="64">
        <v>10</v>
      </c>
      <c r="B14" s="110" t="s">
        <v>187</v>
      </c>
      <c r="C14" s="111">
        <f>SUM(C6:C13)</f>
        <v>301224351</v>
      </c>
      <c r="D14" s="111">
        <f>SUM(D6:D13)</f>
        <v>40723000</v>
      </c>
      <c r="E14" s="215"/>
      <c r="G14" s="345"/>
    </row>
    <row r="15" spans="1:7" ht="25.5">
      <c r="A15" s="64">
        <v>11</v>
      </c>
      <c r="B15" s="105" t="s">
        <v>188</v>
      </c>
      <c r="C15" s="113" t="s">
        <v>184</v>
      </c>
      <c r="D15" s="106" t="s">
        <v>185</v>
      </c>
      <c r="E15" s="216" t="s">
        <v>186</v>
      </c>
      <c r="G15" s="345"/>
    </row>
    <row r="16" spans="1:7" ht="14.25">
      <c r="A16" s="64">
        <v>12</v>
      </c>
      <c r="B16" s="114"/>
      <c r="C16" s="16">
        <v>0</v>
      </c>
      <c r="D16" s="16">
        <v>0</v>
      </c>
      <c r="E16" s="213"/>
    </row>
    <row r="17" spans="1:5" ht="14.25">
      <c r="A17" s="64">
        <v>13</v>
      </c>
      <c r="B17" s="114"/>
      <c r="C17" s="16"/>
      <c r="D17" s="16"/>
      <c r="E17" s="213"/>
    </row>
    <row r="18" spans="1:5" ht="15" thickBot="1">
      <c r="A18" s="64">
        <v>14</v>
      </c>
      <c r="B18" s="110" t="s">
        <v>189</v>
      </c>
      <c r="C18" s="111">
        <f>SUM(C16:C17)</f>
        <v>0</v>
      </c>
      <c r="D18" s="112">
        <f>SUM(D16:D17)</f>
        <v>0</v>
      </c>
      <c r="E18" s="215"/>
    </row>
    <row r="19" spans="1:5" ht="25.5">
      <c r="A19" s="64">
        <v>15</v>
      </c>
      <c r="B19" s="105" t="s">
        <v>190</v>
      </c>
      <c r="C19" s="113" t="s">
        <v>184</v>
      </c>
      <c r="D19" s="106" t="s">
        <v>185</v>
      </c>
      <c r="E19" s="216" t="s">
        <v>186</v>
      </c>
    </row>
    <row r="20" spans="1:5" ht="14.25">
      <c r="A20" s="64">
        <v>16</v>
      </c>
      <c r="B20" s="114" t="s">
        <v>191</v>
      </c>
      <c r="C20" s="108">
        <f>6325565</f>
        <v>6325565</v>
      </c>
      <c r="D20" s="108">
        <f>C20*0.25</f>
        <v>1581391.25</v>
      </c>
      <c r="E20" s="213"/>
    </row>
    <row r="21" spans="1:5" ht="14.25">
      <c r="A21" s="64">
        <v>17</v>
      </c>
      <c r="B21" s="114"/>
      <c r="C21" s="16"/>
      <c r="D21" s="16"/>
      <c r="E21" s="213"/>
    </row>
    <row r="22" spans="1:5" ht="15" thickBot="1">
      <c r="A22" s="64">
        <v>18</v>
      </c>
      <c r="B22" s="110" t="s">
        <v>192</v>
      </c>
      <c r="C22" s="111">
        <f>SUM(C20:C21)</f>
        <v>6325565</v>
      </c>
      <c r="D22" s="111">
        <f>SUM(D20:D21)</f>
        <v>1581391.25</v>
      </c>
      <c r="E22" s="217"/>
    </row>
    <row r="23" spans="1:5" ht="25.5">
      <c r="A23" s="64">
        <v>19</v>
      </c>
      <c r="B23" s="115" t="s">
        <v>193</v>
      </c>
      <c r="C23" s="113" t="s">
        <v>184</v>
      </c>
      <c r="D23" s="106" t="s">
        <v>185</v>
      </c>
      <c r="E23" s="216" t="s">
        <v>186</v>
      </c>
    </row>
    <row r="24" spans="1:5" ht="14.25">
      <c r="A24" s="64">
        <v>20</v>
      </c>
      <c r="B24" s="114" t="s">
        <v>194</v>
      </c>
      <c r="C24" s="108">
        <f>12092752*1.27</f>
        <v>15357795.040000001</v>
      </c>
      <c r="D24" s="108">
        <v>0</v>
      </c>
      <c r="E24" s="218"/>
    </row>
    <row r="25" spans="1:5" ht="14.25">
      <c r="A25" s="64">
        <v>21</v>
      </c>
      <c r="B25" s="114" t="s">
        <v>195</v>
      </c>
      <c r="C25" s="108">
        <f>29140913*1.27</f>
        <v>37008959.509999998</v>
      </c>
      <c r="D25" s="108">
        <v>0</v>
      </c>
      <c r="E25" s="218"/>
    </row>
    <row r="26" spans="1:5" ht="15" thickBot="1">
      <c r="A26" s="64">
        <v>22</v>
      </c>
      <c r="B26" s="110" t="s">
        <v>196</v>
      </c>
      <c r="C26" s="111">
        <f>SUM(C24:C25)</f>
        <v>52366754.549999997</v>
      </c>
      <c r="D26" s="111">
        <f>SUM(D24:D25)</f>
        <v>0</v>
      </c>
      <c r="E26" s="217"/>
    </row>
    <row r="27" spans="1:5" ht="25.5">
      <c r="A27" s="64">
        <v>23</v>
      </c>
      <c r="B27" s="105" t="s">
        <v>197</v>
      </c>
      <c r="C27" s="113" t="s">
        <v>184</v>
      </c>
      <c r="D27" s="106" t="s">
        <v>185</v>
      </c>
      <c r="E27" s="216" t="s">
        <v>186</v>
      </c>
    </row>
    <row r="28" spans="1:5" ht="14.25">
      <c r="A28" s="64">
        <v>24</v>
      </c>
      <c r="B28" s="114" t="s">
        <v>198</v>
      </c>
      <c r="C28" s="16"/>
      <c r="D28" s="16"/>
      <c r="E28" s="213"/>
    </row>
    <row r="29" spans="1:5" ht="14.25">
      <c r="A29" s="64">
        <v>25</v>
      </c>
      <c r="B29" s="114" t="s">
        <v>199</v>
      </c>
      <c r="C29" s="16"/>
      <c r="D29" s="16"/>
      <c r="E29" s="213"/>
    </row>
    <row r="30" spans="1:5" ht="15" thickBot="1">
      <c r="A30" s="64">
        <v>26</v>
      </c>
      <c r="B30" s="110" t="s">
        <v>200</v>
      </c>
      <c r="C30" s="112">
        <f>SUM(C28:C29)</f>
        <v>0</v>
      </c>
      <c r="D30" s="112">
        <f>SUM(D28:D29)</f>
        <v>0</v>
      </c>
      <c r="E30" s="215"/>
    </row>
    <row r="31" spans="1:5" ht="26.25" customHeight="1">
      <c r="A31" s="64">
        <v>27</v>
      </c>
      <c r="B31" s="116" t="s">
        <v>201</v>
      </c>
      <c r="C31" s="263">
        <f>SUM(C14,C18,C22,C26,C30)</f>
        <v>359916670.55000001</v>
      </c>
      <c r="D31" s="263">
        <f>SUM(D14,D18,D22,D26,D30)</f>
        <v>42304391.25</v>
      </c>
      <c r="E31" s="219"/>
    </row>
  </sheetData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workbookViewId="0">
      <selection activeCell="H1" sqref="H1"/>
    </sheetView>
  </sheetViews>
  <sheetFormatPr defaultRowHeight="14.25"/>
  <cols>
    <col min="1" max="1" width="9.140625" style="1"/>
    <col min="2" max="2" width="48" style="1" customWidth="1"/>
    <col min="3" max="3" width="21.42578125" style="220" customWidth="1"/>
    <col min="4" max="5" width="21.5703125" style="220" customWidth="1"/>
    <col min="6" max="6" width="49.42578125" style="71" customWidth="1"/>
    <col min="7" max="7" width="20.140625" style="220" customWidth="1"/>
    <col min="8" max="9" width="22.42578125" style="220" customWidth="1"/>
    <col min="10" max="10" width="18" style="1" customWidth="1"/>
    <col min="11" max="16384" width="9.140625" style="1"/>
  </cols>
  <sheetData>
    <row r="1" spans="1:9">
      <c r="D1" s="221"/>
      <c r="E1" s="221"/>
      <c r="H1" s="172" t="s">
        <v>641</v>
      </c>
    </row>
    <row r="2" spans="1:9" ht="20.25">
      <c r="B2" s="35" t="s">
        <v>639</v>
      </c>
      <c r="F2" s="222"/>
      <c r="H2" s="172"/>
    </row>
    <row r="3" spans="1:9">
      <c r="H3" s="172" t="s">
        <v>89</v>
      </c>
    </row>
    <row r="4" spans="1:9" ht="60" customHeight="1">
      <c r="B4" s="18" t="s">
        <v>1</v>
      </c>
      <c r="C4" s="223" t="s">
        <v>110</v>
      </c>
      <c r="D4" s="223" t="s">
        <v>111</v>
      </c>
      <c r="E4" s="223" t="s">
        <v>141</v>
      </c>
      <c r="F4" s="223" t="s">
        <v>1</v>
      </c>
      <c r="G4" s="223" t="s">
        <v>110</v>
      </c>
      <c r="H4" s="223" t="s">
        <v>111</v>
      </c>
      <c r="I4" s="223" t="s">
        <v>141</v>
      </c>
    </row>
    <row r="5" spans="1:9">
      <c r="B5" s="18" t="s">
        <v>6</v>
      </c>
      <c r="C5" s="223" t="s">
        <v>7</v>
      </c>
      <c r="D5" s="223" t="s">
        <v>8</v>
      </c>
      <c r="E5" s="223" t="s">
        <v>9</v>
      </c>
      <c r="F5" s="188" t="s">
        <v>10</v>
      </c>
      <c r="G5" s="223" t="s">
        <v>11</v>
      </c>
      <c r="H5" s="223" t="s">
        <v>12</v>
      </c>
      <c r="I5" s="223" t="s">
        <v>13</v>
      </c>
    </row>
    <row r="6" spans="1:9" ht="15">
      <c r="A6" s="1">
        <v>1</v>
      </c>
      <c r="B6" s="117"/>
      <c r="C6" s="224"/>
      <c r="D6" s="224"/>
      <c r="E6" s="224"/>
      <c r="F6" s="225" t="s">
        <v>42</v>
      </c>
      <c r="G6" s="224">
        <f>'1 bevétel-kiadás'!C36+'1 bevétel-kiadás'!F36+'1 bevétel-kiadás'!I36+'1 bevétel-kiadás'!L36</f>
        <v>243023688</v>
      </c>
      <c r="H6" s="224">
        <f>'1 bevétel-kiadás'!D36+'1 bevétel-kiadás'!G36+'1 bevétel-kiadás'!J36+'1 bevétel-kiadás'!M36</f>
        <v>265035904</v>
      </c>
      <c r="I6" s="224">
        <f>'1 bevétel-kiadás'!Q36</f>
        <v>265035904</v>
      </c>
    </row>
    <row r="7" spans="1:9" ht="30">
      <c r="A7" s="1">
        <v>2</v>
      </c>
      <c r="B7" s="117"/>
      <c r="C7" s="224"/>
      <c r="D7" s="224"/>
      <c r="E7" s="224"/>
      <c r="F7" s="225" t="s">
        <v>43</v>
      </c>
      <c r="G7" s="224">
        <f>'1 bevétel-kiadás'!C37+'1 bevétel-kiadás'!F37+'1 bevétel-kiadás'!I37+'1 bevétel-kiadás'!L37</f>
        <v>50298450</v>
      </c>
      <c r="H7" s="224">
        <f>'1 bevétel-kiadás'!D37+'1 bevétel-kiadás'!G37+'1 bevétel-kiadás'!J37+'1 bevétel-kiadás'!M37</f>
        <v>50383098</v>
      </c>
      <c r="I7" s="224">
        <f>'1 bevétel-kiadás'!E37+'1 bevétel-kiadás'!H37+'1 bevétel-kiadás'!K37+'1 bevétel-kiadás'!N37</f>
        <v>50383098</v>
      </c>
    </row>
    <row r="8" spans="1:9" ht="94.7" customHeight="1">
      <c r="A8" s="1">
        <v>3</v>
      </c>
      <c r="B8" s="10" t="s">
        <v>326</v>
      </c>
      <c r="C8" s="224">
        <f>'1 bevétel-kiadás'!C7+'1 bevétel-kiadás'!F7+'1 bevétel-kiadás'!I7+'1 bevétel-kiadás'!L7</f>
        <v>270401030</v>
      </c>
      <c r="D8" s="224">
        <f>'1 bevétel-kiadás'!D7+'1 bevétel-kiadás'!G7+'1 bevétel-kiadás'!J7+'1 bevétel-kiadás'!M7</f>
        <v>292488932</v>
      </c>
      <c r="E8" s="224">
        <f>'1 bevétel-kiadás'!E7+'1 bevétel-kiadás'!H7+'1 bevétel-kiadás'!K7+'1 bevétel-kiadás'!N7</f>
        <v>292488932</v>
      </c>
      <c r="F8" s="226" t="s">
        <v>44</v>
      </c>
      <c r="G8" s="224">
        <f>'1 bevétel-kiadás'!C38+'1 bevétel-kiadás'!F38+'1 bevétel-kiadás'!I38+'1 bevétel-kiadás'!L38</f>
        <v>291310878</v>
      </c>
      <c r="H8" s="224">
        <f>'1 bevétel-kiadás'!P38</f>
        <v>368774081</v>
      </c>
      <c r="I8" s="224">
        <f>'1 bevétel-kiadás'!E38+'1 bevétel-kiadás'!H38+'1 bevétel-kiadás'!K38+'1 bevétel-kiadás'!N38</f>
        <v>358714024</v>
      </c>
    </row>
    <row r="9" spans="1:9" ht="44.25">
      <c r="A9" s="1">
        <v>4</v>
      </c>
      <c r="B9" s="10" t="s">
        <v>327</v>
      </c>
      <c r="C9" s="224">
        <f>SUM(C10:C13)</f>
        <v>251800000</v>
      </c>
      <c r="D9" s="224">
        <f>'1 bevétel-kiadás'!D9+'1 bevétel-kiadás'!D10+'1 bevétel-kiadás'!D11+'1 bevétel-kiadás'!D12</f>
        <v>301224351</v>
      </c>
      <c r="E9" s="224">
        <f>SUM(E10:E13)</f>
        <v>301224351</v>
      </c>
      <c r="F9" s="227" t="s">
        <v>112</v>
      </c>
      <c r="G9" s="228">
        <f>'1 bevétel-kiadás'!C39</f>
        <v>226304350</v>
      </c>
      <c r="H9" s="228">
        <f>'1 bevétel-kiadás'!D39</f>
        <v>222867765</v>
      </c>
      <c r="I9" s="228">
        <f>'1 bevétel-kiadás'!E39</f>
        <v>222867765</v>
      </c>
    </row>
    <row r="10" spans="1:9" ht="15">
      <c r="A10" s="1">
        <v>5</v>
      </c>
      <c r="B10" s="11" t="s">
        <v>19</v>
      </c>
      <c r="C10" s="224">
        <f>'1 bevétel-kiadás'!C9</f>
        <v>242000000</v>
      </c>
      <c r="D10" s="224">
        <f>'1 bevétel-kiadás'!D9</f>
        <v>292304245</v>
      </c>
      <c r="E10" s="224">
        <f>'1 bevétel-kiadás'!E9</f>
        <v>292304245</v>
      </c>
      <c r="F10" s="225" t="s">
        <v>46</v>
      </c>
      <c r="G10" s="224">
        <f>SUM(G11:G15)</f>
        <v>93842476</v>
      </c>
      <c r="H10" s="224">
        <f>SUM(H11:H15)</f>
        <v>90920071</v>
      </c>
      <c r="I10" s="224">
        <f>SUM(I11:I15)</f>
        <v>90920071</v>
      </c>
    </row>
    <row r="11" spans="1:9">
      <c r="A11" s="1">
        <v>6</v>
      </c>
      <c r="B11" s="11" t="s">
        <v>20</v>
      </c>
      <c r="C11" s="224">
        <f>'1 bevétel-kiadás'!C10</f>
        <v>0</v>
      </c>
      <c r="D11" s="224">
        <v>0</v>
      </c>
      <c r="E11" s="224">
        <f>'1 bevétel-kiadás'!E10</f>
        <v>0</v>
      </c>
      <c r="F11" s="229" t="s">
        <v>47</v>
      </c>
      <c r="G11" s="224">
        <f>'1 bevétel-kiadás'!C41</f>
        <v>4350000</v>
      </c>
      <c r="H11" s="224">
        <f>'1 bevétel-kiadás'!P41</f>
        <v>4887405</v>
      </c>
      <c r="I11" s="224">
        <f>'1 bevétel-kiadás'!Q41</f>
        <v>4887405</v>
      </c>
    </row>
    <row r="12" spans="1:9" ht="28.5">
      <c r="A12" s="1">
        <v>7</v>
      </c>
      <c r="B12" s="11" t="s">
        <v>21</v>
      </c>
      <c r="C12" s="224">
        <f>'1 bevétel-kiadás'!C11</f>
        <v>2500000</v>
      </c>
      <c r="D12" s="224">
        <f>'1 bevétel-kiadás'!D11</f>
        <v>1847922</v>
      </c>
      <c r="E12" s="224">
        <f>'1 bevétel-kiadás'!E11</f>
        <v>1847922</v>
      </c>
      <c r="F12" s="230" t="s">
        <v>48</v>
      </c>
      <c r="G12" s="224">
        <f>'1 bevétel-kiadás'!C42</f>
        <v>0</v>
      </c>
      <c r="H12" s="224">
        <f>'1 bevétel-kiadás'!D42</f>
        <v>0</v>
      </c>
      <c r="I12" s="224">
        <f>'1 bevétel-kiadás'!Q42</f>
        <v>0</v>
      </c>
    </row>
    <row r="13" spans="1:9" ht="28.5">
      <c r="A13" s="1">
        <v>8</v>
      </c>
      <c r="B13" s="11" t="s">
        <v>79</v>
      </c>
      <c r="C13" s="224">
        <f>'1 bevétel-kiadás'!O12</f>
        <v>7300000</v>
      </c>
      <c r="D13" s="224">
        <f>'1 bevétel-kiadás'!P12</f>
        <v>7072184</v>
      </c>
      <c r="E13" s="224">
        <f>'1 bevétel-kiadás'!E12</f>
        <v>7072184</v>
      </c>
      <c r="F13" s="230" t="s">
        <v>315</v>
      </c>
      <c r="G13" s="231">
        <f>'1 bevétel-kiadás'!C43</f>
        <v>0</v>
      </c>
      <c r="H13" s="224">
        <f>'1 bevétel-kiadás'!D43</f>
        <v>0</v>
      </c>
      <c r="I13" s="224">
        <f>'1 bevétel-kiadás'!Q43</f>
        <v>0</v>
      </c>
    </row>
    <row r="14" spans="1:9" ht="15">
      <c r="A14" s="1">
        <v>9</v>
      </c>
      <c r="B14" s="10" t="s">
        <v>23</v>
      </c>
      <c r="C14" s="224">
        <f>'1 bevétel-kiadás'!C14</f>
        <v>206168879</v>
      </c>
      <c r="D14" s="224">
        <f>'1 bevétel-kiadás'!D14</f>
        <v>225714151</v>
      </c>
      <c r="E14" s="224">
        <f>'1 bevétel-kiadás'!E14</f>
        <v>225714151</v>
      </c>
      <c r="F14" s="230" t="s">
        <v>316</v>
      </c>
      <c r="G14" s="231">
        <f>'1 bevétel-kiadás'!C44</f>
        <v>0</v>
      </c>
      <c r="H14" s="224">
        <f>'1 bevétel-kiadás'!D44</f>
        <v>376140</v>
      </c>
      <c r="I14" s="224">
        <f>'1 bevétel-kiadás'!Q44</f>
        <v>376140</v>
      </c>
    </row>
    <row r="15" spans="1:9" ht="30">
      <c r="A15" s="1">
        <v>10</v>
      </c>
      <c r="B15" s="10" t="s">
        <v>24</v>
      </c>
      <c r="C15" s="224">
        <f>'1 bevétel-kiadás'!C15</f>
        <v>1800000</v>
      </c>
      <c r="D15" s="224">
        <f>'1 bevétel-kiadás'!P15</f>
        <v>17245141</v>
      </c>
      <c r="E15" s="224">
        <f>'1 bevétel-kiadás'!Q15</f>
        <v>17245141</v>
      </c>
      <c r="F15" s="229" t="s">
        <v>49</v>
      </c>
      <c r="G15" s="224">
        <f>'1 bevétel-kiadás'!C45</f>
        <v>89492476</v>
      </c>
      <c r="H15" s="224">
        <f>'1 bevétel-kiadás'!D45</f>
        <v>85656526</v>
      </c>
      <c r="I15" s="224">
        <f>'1 bevétel-kiadás'!E45</f>
        <v>85656526</v>
      </c>
    </row>
    <row r="16" spans="1:9" ht="30">
      <c r="A16" s="1">
        <v>11</v>
      </c>
      <c r="B16" s="10" t="s">
        <v>25</v>
      </c>
      <c r="C16" s="224">
        <f>'1 bevétel-kiadás'!C16</f>
        <v>0</v>
      </c>
      <c r="D16" s="224">
        <f>'1 bevétel-kiadás'!D16</f>
        <v>2646187</v>
      </c>
      <c r="E16" s="224">
        <f>'1 bevétel-kiadás'!E16</f>
        <v>2646187</v>
      </c>
      <c r="F16" s="232" t="s">
        <v>152</v>
      </c>
      <c r="G16" s="224">
        <f>'1 bevétel-kiadás'!C46</f>
        <v>4000000</v>
      </c>
      <c r="H16" s="224">
        <f>'1 bevétel-kiadás'!D46</f>
        <v>2773000</v>
      </c>
      <c r="I16" s="224">
        <f>'1 bevétel-kiadás'!E46</f>
        <v>2773000</v>
      </c>
    </row>
    <row r="17" spans="1:9" ht="30">
      <c r="A17" s="1">
        <v>12</v>
      </c>
      <c r="B17" s="10" t="s">
        <v>26</v>
      </c>
      <c r="C17" s="224">
        <v>0</v>
      </c>
      <c r="D17" s="224">
        <v>0</v>
      </c>
      <c r="E17" s="224">
        <f>'1 bevétel-kiadás'!E17</f>
        <v>0</v>
      </c>
      <c r="F17" s="225" t="s">
        <v>50</v>
      </c>
      <c r="G17" s="224">
        <f>'1 bevétel-kiadás'!C47</f>
        <v>29270934</v>
      </c>
      <c r="H17" s="224">
        <f>'1 bevétel-kiadás'!D47</f>
        <v>492774933</v>
      </c>
      <c r="I17" s="224">
        <f>'1 bevétel-kiadás'!E47</f>
        <v>0</v>
      </c>
    </row>
    <row r="18" spans="1:9">
      <c r="A18" s="1">
        <v>13</v>
      </c>
      <c r="B18" s="13" t="s">
        <v>27</v>
      </c>
      <c r="C18" s="224">
        <f>C8+C9+C14+C15+C16+C17</f>
        <v>730169909</v>
      </c>
      <c r="D18" s="224">
        <f>D8+D9+D14+D15+D16+D17</f>
        <v>839318762</v>
      </c>
      <c r="E18" s="224">
        <f>E8+E9+E14+E15+E16+E17</f>
        <v>839318762</v>
      </c>
      <c r="F18" s="230" t="s">
        <v>51</v>
      </c>
      <c r="G18" s="224">
        <f>'1 bevétel-kiadás'!C48</f>
        <v>28570934</v>
      </c>
      <c r="H18" s="224">
        <f>'1 bevétel-kiadás'!D48</f>
        <v>492774933</v>
      </c>
      <c r="I18" s="224">
        <v>0</v>
      </c>
    </row>
    <row r="19" spans="1:9">
      <c r="A19" s="1">
        <v>14</v>
      </c>
      <c r="B19" s="117"/>
      <c r="C19" s="224"/>
      <c r="D19" s="224"/>
      <c r="E19" s="224"/>
      <c r="F19" s="230" t="s">
        <v>52</v>
      </c>
      <c r="G19" s="224">
        <f>'1 bevétel-kiadás'!O49</f>
        <v>700000</v>
      </c>
      <c r="H19" s="224">
        <f>'1 bevétel-kiadás'!P49</f>
        <v>0</v>
      </c>
      <c r="I19" s="224">
        <v>0</v>
      </c>
    </row>
    <row r="20" spans="1:9">
      <c r="A20" s="1">
        <v>15</v>
      </c>
      <c r="B20" s="117"/>
      <c r="C20" s="224"/>
      <c r="D20" s="224"/>
      <c r="E20" s="224"/>
      <c r="F20" s="233" t="s">
        <v>113</v>
      </c>
      <c r="G20" s="224">
        <f>G17+G10+G8+G7+G6+G16</f>
        <v>711746426</v>
      </c>
      <c r="H20" s="224">
        <f>H17+H10+H8+H7+H6+H16</f>
        <v>1270661087</v>
      </c>
      <c r="I20" s="224">
        <f>I17+I10+I8+I7+I6+I16</f>
        <v>767826097</v>
      </c>
    </row>
    <row r="21" spans="1:9" ht="15">
      <c r="A21" s="1">
        <v>16</v>
      </c>
      <c r="B21" s="117"/>
      <c r="C21" s="224"/>
      <c r="D21" s="224"/>
      <c r="E21" s="224"/>
      <c r="F21" s="232" t="s">
        <v>54</v>
      </c>
      <c r="G21" s="224">
        <f>'1 bevétel-kiadás'!C51</f>
        <v>820150789</v>
      </c>
      <c r="H21" s="224">
        <f>'1 bevétel-kiadás'!P51</f>
        <v>341031648</v>
      </c>
      <c r="I21" s="224">
        <f>'1 bevétel-kiadás'!Q51</f>
        <v>341031648</v>
      </c>
    </row>
    <row r="22" spans="1:9" ht="15">
      <c r="A22" s="1">
        <v>17</v>
      </c>
      <c r="B22" s="117"/>
      <c r="C22" s="224"/>
      <c r="D22" s="224"/>
      <c r="E22" s="224"/>
      <c r="F22" s="232" t="s">
        <v>55</v>
      </c>
      <c r="G22" s="224">
        <f>'1 bevétel-kiadás'!C52</f>
        <v>0</v>
      </c>
      <c r="H22" s="224">
        <f>'1 bevétel-kiadás'!D52</f>
        <v>17289018</v>
      </c>
      <c r="I22" s="224">
        <f>'1 bevétel-kiadás'!E52</f>
        <v>17289018</v>
      </c>
    </row>
    <row r="23" spans="1:9">
      <c r="A23" s="1">
        <v>18</v>
      </c>
      <c r="B23" s="117"/>
      <c r="C23" s="224"/>
      <c r="D23" s="224"/>
      <c r="E23" s="224"/>
      <c r="F23" s="78"/>
      <c r="G23" s="224"/>
      <c r="H23" s="224"/>
      <c r="I23" s="224"/>
    </row>
    <row r="24" spans="1:9" ht="30">
      <c r="A24" s="1">
        <v>19</v>
      </c>
      <c r="B24" s="117"/>
      <c r="C24" s="224"/>
      <c r="D24" s="224"/>
      <c r="E24" s="224"/>
      <c r="F24" s="234" t="s">
        <v>114</v>
      </c>
      <c r="G24" s="228"/>
      <c r="H24" s="228"/>
      <c r="I24" s="228"/>
    </row>
    <row r="25" spans="1:9" ht="15">
      <c r="A25" s="1">
        <v>20</v>
      </c>
      <c r="B25" s="117"/>
      <c r="C25" s="224"/>
      <c r="D25" s="224"/>
      <c r="E25" s="224"/>
      <c r="F25" s="225" t="s">
        <v>57</v>
      </c>
      <c r="G25" s="224">
        <f>SUM(G26:G30)</f>
        <v>0</v>
      </c>
      <c r="H25" s="224">
        <f>SUM(H26:H30)</f>
        <v>1491528</v>
      </c>
      <c r="I25" s="224">
        <f>SUM(I26:I30)</f>
        <v>1491528</v>
      </c>
    </row>
    <row r="26" spans="1:9" ht="30">
      <c r="A26" s="1">
        <v>21</v>
      </c>
      <c r="B26" s="10" t="s">
        <v>28</v>
      </c>
      <c r="C26" s="224">
        <f>'1 bevétel-kiadás'!C19</f>
        <v>28836000</v>
      </c>
      <c r="D26" s="224">
        <f>'1 bevétel-kiadás'!D19</f>
        <v>9746597</v>
      </c>
      <c r="E26" s="224">
        <f>'1 bevétel-kiadás'!E19</f>
        <v>9746597</v>
      </c>
      <c r="F26" s="235" t="s">
        <v>58</v>
      </c>
      <c r="G26" s="224"/>
      <c r="H26" s="224"/>
      <c r="I26" s="224"/>
    </row>
    <row r="27" spans="1:9" ht="30">
      <c r="A27" s="1">
        <v>22</v>
      </c>
      <c r="B27" s="10" t="s">
        <v>29</v>
      </c>
      <c r="C27" s="224">
        <f>'1 bevétel-kiadás'!C20</f>
        <v>1550000</v>
      </c>
      <c r="D27" s="224">
        <f>'1 bevétel-kiadás'!D20</f>
        <v>4158576</v>
      </c>
      <c r="E27" s="224">
        <f>'1 bevétel-kiadás'!E20</f>
        <v>4158576</v>
      </c>
      <c r="F27" s="235" t="s">
        <v>59</v>
      </c>
      <c r="G27" s="224"/>
      <c r="H27" s="224"/>
      <c r="I27" s="224"/>
    </row>
    <row r="28" spans="1:9" ht="54" customHeight="1">
      <c r="A28" s="1">
        <v>23</v>
      </c>
      <c r="B28" s="10" t="s">
        <v>30</v>
      </c>
      <c r="C28" s="224">
        <f>'1 bevétel-kiadás'!C21</f>
        <v>46496063</v>
      </c>
      <c r="D28" s="224">
        <f>'1 bevétel-kiadás'!D21</f>
        <v>83627913</v>
      </c>
      <c r="E28" s="224">
        <f>'1 bevétel-kiadás'!E21</f>
        <v>83627913</v>
      </c>
      <c r="F28" s="236" t="s">
        <v>60</v>
      </c>
      <c r="G28" s="224"/>
      <c r="H28" s="224"/>
      <c r="I28" s="224"/>
    </row>
    <row r="29" spans="1:9" ht="30">
      <c r="A29" s="1">
        <v>24</v>
      </c>
      <c r="B29" s="10" t="s">
        <v>31</v>
      </c>
      <c r="C29" s="224">
        <f>'[1]1 bevétel-kiadás'!J21</f>
        <v>0</v>
      </c>
      <c r="D29" s="224">
        <v>0</v>
      </c>
      <c r="E29" s="224">
        <f>'1 bevétel-kiadás'!E22</f>
        <v>0</v>
      </c>
      <c r="F29" s="235" t="s">
        <v>640</v>
      </c>
      <c r="G29" s="224"/>
      <c r="H29" s="224">
        <f>'1 bevétel-kiadás'!P56</f>
        <v>1291528</v>
      </c>
      <c r="I29" s="224">
        <f>'1 bevétel-kiadás'!Q56</f>
        <v>1291528</v>
      </c>
    </row>
    <row r="30" spans="1:9" ht="28.5">
      <c r="A30" s="1">
        <v>25</v>
      </c>
      <c r="B30" s="13" t="s">
        <v>33</v>
      </c>
      <c r="C30" s="224">
        <f>SUM(C26:C29)</f>
        <v>76882063</v>
      </c>
      <c r="D30" s="224">
        <f>SUM(D26:D29)</f>
        <v>97533086</v>
      </c>
      <c r="E30" s="224">
        <f>SUM(E26:E29)</f>
        <v>97533086</v>
      </c>
      <c r="F30" s="235" t="s">
        <v>61</v>
      </c>
      <c r="G30" s="224"/>
      <c r="H30" s="224">
        <f>'1 bevétel-kiadás'!D57</f>
        <v>200000</v>
      </c>
      <c r="I30" s="224">
        <f>'1 bevétel-kiadás'!E57</f>
        <v>200000</v>
      </c>
    </row>
    <row r="31" spans="1:9" ht="30">
      <c r="A31" s="1">
        <v>26</v>
      </c>
      <c r="B31" s="10" t="s">
        <v>34</v>
      </c>
      <c r="C31" s="224"/>
      <c r="D31" s="224"/>
      <c r="E31" s="224"/>
      <c r="F31" s="233" t="s">
        <v>115</v>
      </c>
      <c r="G31" s="224">
        <f>G21+G22+G25</f>
        <v>820150789</v>
      </c>
      <c r="H31" s="224">
        <f>H21+H22+H25</f>
        <v>359812194</v>
      </c>
      <c r="I31" s="224">
        <f>I21+I22+I25</f>
        <v>359812194</v>
      </c>
    </row>
    <row r="32" spans="1:9" ht="30">
      <c r="A32" s="1">
        <v>27</v>
      </c>
      <c r="B32" s="10" t="s">
        <v>35</v>
      </c>
      <c r="C32" s="224"/>
      <c r="D32" s="224"/>
      <c r="E32" s="224"/>
      <c r="F32" s="78"/>
      <c r="G32" s="224"/>
      <c r="H32" s="224"/>
      <c r="I32" s="224"/>
    </row>
    <row r="33" spans="1:9" ht="30">
      <c r="A33" s="1">
        <v>28</v>
      </c>
      <c r="B33" s="10" t="s">
        <v>36</v>
      </c>
      <c r="C33" s="224"/>
      <c r="D33" s="224"/>
      <c r="E33" s="224"/>
      <c r="F33" s="237" t="s">
        <v>63</v>
      </c>
      <c r="G33" s="224"/>
      <c r="H33" s="224"/>
      <c r="I33" s="224"/>
    </row>
    <row r="34" spans="1:9" ht="30">
      <c r="A34" s="1">
        <v>29</v>
      </c>
      <c r="B34" s="13" t="s">
        <v>37</v>
      </c>
      <c r="C34" s="224">
        <f>SUM(C31:C33)</f>
        <v>0</v>
      </c>
      <c r="D34" s="224">
        <f>SUM(D31:D33)</f>
        <v>0</v>
      </c>
      <c r="E34" s="224">
        <f>SUM(E31:E33)</f>
        <v>0</v>
      </c>
      <c r="F34" s="237" t="s">
        <v>64</v>
      </c>
      <c r="G34" s="224"/>
      <c r="H34" s="224"/>
      <c r="I34" s="224"/>
    </row>
    <row r="35" spans="1:9">
      <c r="A35" s="1">
        <v>30</v>
      </c>
      <c r="B35" s="14" t="s">
        <v>116</v>
      </c>
      <c r="C35" s="224">
        <f>C34+C30+C18</f>
        <v>807051972</v>
      </c>
      <c r="D35" s="224">
        <f>D34+D30+D18</f>
        <v>936851848</v>
      </c>
      <c r="E35" s="224">
        <f>E34+E30+E18</f>
        <v>936851848</v>
      </c>
      <c r="F35" s="238" t="s">
        <v>37</v>
      </c>
      <c r="G35" s="224">
        <f>SUM(G33:G34)</f>
        <v>0</v>
      </c>
      <c r="H35" s="224">
        <f>SUM(H33:H34)</f>
        <v>0</v>
      </c>
      <c r="I35" s="224">
        <f>SUM(I33:I34)</f>
        <v>0</v>
      </c>
    </row>
    <row r="36" spans="1:9" ht="68.25" customHeight="1">
      <c r="A36" s="1">
        <v>31</v>
      </c>
      <c r="B36" s="15" t="s">
        <v>39</v>
      </c>
      <c r="C36" s="224">
        <f>'1 bevétel-kiadás'!O27</f>
        <v>645483000</v>
      </c>
      <c r="D36" s="224">
        <f>'1 bevétel-kiadás'!P27</f>
        <v>635586727</v>
      </c>
      <c r="E36" s="224">
        <f>'1 bevétel-kiadás'!Q27</f>
        <v>635586727</v>
      </c>
      <c r="F36" s="239" t="s">
        <v>117</v>
      </c>
      <c r="G36" s="224">
        <f>G35+G20+G31</f>
        <v>1531897215</v>
      </c>
      <c r="H36" s="224">
        <f>H35+H20+H31</f>
        <v>1630473281</v>
      </c>
      <c r="I36" s="224">
        <f>I35+I20+I31</f>
        <v>1127638291</v>
      </c>
    </row>
    <row r="37" spans="1:9" ht="45">
      <c r="A37" s="1">
        <v>32</v>
      </c>
      <c r="B37" s="15" t="s">
        <v>40</v>
      </c>
      <c r="C37" s="224">
        <f>'1 bevétel-kiadás'!C26</f>
        <v>86804000</v>
      </c>
      <c r="D37" s="224">
        <f>'1 bevétel-kiadás'!D26</f>
        <v>65930449</v>
      </c>
      <c r="E37" s="224">
        <f>'1 bevétel-kiadás'!E26</f>
        <v>65930449</v>
      </c>
      <c r="F37" s="240" t="s">
        <v>39</v>
      </c>
      <c r="G37" s="224"/>
      <c r="H37" s="224"/>
      <c r="I37" s="224"/>
    </row>
    <row r="38" spans="1:9" ht="15">
      <c r="A38" s="1">
        <v>33</v>
      </c>
      <c r="B38" s="15"/>
      <c r="C38" s="224"/>
      <c r="D38" s="224"/>
      <c r="E38" s="224"/>
      <c r="F38" s="240" t="s">
        <v>66</v>
      </c>
      <c r="G38" s="224">
        <f>'1 bevétel-kiadás'!C61</f>
        <v>7441757</v>
      </c>
      <c r="H38" s="224">
        <f>'1 bevétel-kiadás'!D61</f>
        <v>7895743</v>
      </c>
      <c r="I38" s="224">
        <f>'1 bevétel-kiadás'!E61</f>
        <v>7895743</v>
      </c>
    </row>
    <row r="39" spans="1:9" ht="30">
      <c r="A39" s="1">
        <v>34</v>
      </c>
      <c r="B39" s="17" t="s">
        <v>118</v>
      </c>
      <c r="C39" s="224">
        <f>C35+C37+C36</f>
        <v>1539338972</v>
      </c>
      <c r="D39" s="224">
        <f>D35+D37+D36</f>
        <v>1638369024</v>
      </c>
      <c r="E39" s="224">
        <f>E35+E37+E36</f>
        <v>1638369024</v>
      </c>
      <c r="F39" s="240" t="s">
        <v>446</v>
      </c>
      <c r="G39" s="224">
        <f>'1 bevétel-kiadás'!C60</f>
        <v>0</v>
      </c>
      <c r="H39" s="224">
        <f>'1 bevétel-kiadás'!D60</f>
        <v>0</v>
      </c>
      <c r="I39" s="224">
        <f>'1 bevétel-kiadás'!E60</f>
        <v>0</v>
      </c>
    </row>
    <row r="40" spans="1:9" ht="97.5" customHeight="1">
      <c r="A40" s="1">
        <v>35</v>
      </c>
      <c r="B40" s="93"/>
      <c r="C40" s="224"/>
      <c r="D40" s="224"/>
      <c r="E40" s="224"/>
      <c r="F40" s="241" t="s">
        <v>119</v>
      </c>
      <c r="G40" s="224">
        <f>G38+G36+G37+G39</f>
        <v>1539338972</v>
      </c>
      <c r="H40" s="224">
        <f t="shared" ref="H40:I40" si="0">H38+H36+H37+H39</f>
        <v>1638369024</v>
      </c>
      <c r="I40" s="224">
        <f t="shared" si="0"/>
        <v>1135534034</v>
      </c>
    </row>
    <row r="41" spans="1:9" ht="75">
      <c r="F41" s="242" t="s">
        <v>120</v>
      </c>
      <c r="G41" s="224"/>
      <c r="H41" s="243"/>
      <c r="I41" s="244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1" sqref="E1"/>
    </sheetView>
  </sheetViews>
  <sheetFormatPr defaultColWidth="8.85546875" defaultRowHeight="12.75"/>
  <cols>
    <col min="1" max="1" width="3.5703125" style="1" customWidth="1"/>
    <col min="2" max="2" width="77.42578125" style="1" customWidth="1"/>
    <col min="3" max="3" width="18" style="1" customWidth="1"/>
    <col min="4" max="5" width="16.42578125" style="1" customWidth="1"/>
    <col min="6" max="6" width="15.5703125" style="1" customWidth="1"/>
    <col min="7" max="7" width="19.42578125" style="1" customWidth="1"/>
    <col min="8" max="16384" width="8.85546875" style="1"/>
  </cols>
  <sheetData>
    <row r="1" spans="1:9">
      <c r="B1" s="119"/>
      <c r="C1" s="5"/>
      <c r="E1" s="172" t="s">
        <v>654</v>
      </c>
    </row>
    <row r="2" spans="1:9" ht="24.75" customHeight="1">
      <c r="B2" s="360" t="s">
        <v>647</v>
      </c>
      <c r="C2" s="361"/>
      <c r="D2" s="120"/>
      <c r="E2" s="172"/>
      <c r="F2" s="120"/>
      <c r="G2" s="120"/>
      <c r="H2" s="121"/>
      <c r="I2" s="121"/>
    </row>
    <row r="3" spans="1:9" ht="23.25" customHeight="1">
      <c r="B3" s="362" t="s">
        <v>306</v>
      </c>
      <c r="C3" s="361"/>
      <c r="D3" s="120"/>
      <c r="E3" s="172" t="s">
        <v>89</v>
      </c>
      <c r="F3" s="120"/>
      <c r="G3" s="120"/>
      <c r="H3" s="121"/>
      <c r="I3" s="121"/>
    </row>
    <row r="4" spans="1:9" ht="38.25">
      <c r="B4" s="123" t="s">
        <v>1</v>
      </c>
      <c r="C4" s="124" t="s">
        <v>203</v>
      </c>
      <c r="D4" s="125" t="s">
        <v>213</v>
      </c>
      <c r="E4" s="125" t="s">
        <v>214</v>
      </c>
      <c r="F4" s="125" t="s">
        <v>215</v>
      </c>
      <c r="G4" s="125" t="s">
        <v>96</v>
      </c>
      <c r="H4" s="121"/>
      <c r="I4" s="121"/>
    </row>
    <row r="5" spans="1:9" ht="14.25">
      <c r="B5" s="123" t="s">
        <v>308</v>
      </c>
      <c r="C5" s="124" t="s">
        <v>7</v>
      </c>
      <c r="D5" s="125" t="s">
        <v>8</v>
      </c>
      <c r="E5" s="125" t="s">
        <v>9</v>
      </c>
      <c r="F5" s="125" t="s">
        <v>10</v>
      </c>
      <c r="G5" s="125" t="s">
        <v>11</v>
      </c>
      <c r="H5" s="121"/>
      <c r="I5" s="121"/>
    </row>
    <row r="6" spans="1:9" ht="15.75" customHeight="1">
      <c r="A6" s="1">
        <v>1</v>
      </c>
      <c r="B6" s="266" t="s">
        <v>447</v>
      </c>
      <c r="C6" s="346">
        <v>618559362</v>
      </c>
      <c r="D6" s="346">
        <v>1680180</v>
      </c>
      <c r="E6" s="346">
        <v>20171340</v>
      </c>
      <c r="F6" s="346">
        <v>5219858</v>
      </c>
      <c r="G6" s="264">
        <f t="shared" ref="G6:G14" si="0">SUM(C6:F6)</f>
        <v>645630740</v>
      </c>
    </row>
    <row r="7" spans="1:9">
      <c r="A7" s="1">
        <v>2</v>
      </c>
      <c r="B7" s="266" t="s">
        <v>448</v>
      </c>
      <c r="C7" s="346">
        <v>-895193721</v>
      </c>
      <c r="D7" s="346">
        <v>-78562873</v>
      </c>
      <c r="E7" s="346">
        <v>-258192867</v>
      </c>
      <c r="F7" s="346">
        <v>-126452338</v>
      </c>
      <c r="G7" s="264">
        <f t="shared" si="0"/>
        <v>-1358401799</v>
      </c>
    </row>
    <row r="8" spans="1:9">
      <c r="A8" s="1">
        <v>3</v>
      </c>
      <c r="B8" s="266" t="s">
        <v>449</v>
      </c>
      <c r="C8" s="346">
        <v>1377983841</v>
      </c>
      <c r="D8" s="346">
        <v>80266246</v>
      </c>
      <c r="E8" s="346">
        <v>262436473</v>
      </c>
      <c r="F8" s="346">
        <v>129136153</v>
      </c>
      <c r="G8" s="264">
        <f t="shared" si="0"/>
        <v>1849822713</v>
      </c>
    </row>
    <row r="9" spans="1:9">
      <c r="A9" s="1">
        <v>4</v>
      </c>
      <c r="B9" s="266" t="s">
        <v>450</v>
      </c>
      <c r="C9" s="346">
        <v>-605784935</v>
      </c>
      <c r="D9" s="346">
        <v>-2586880</v>
      </c>
      <c r="E9" s="346">
        <v>-20641669</v>
      </c>
      <c r="F9" s="346">
        <v>-6573243</v>
      </c>
      <c r="G9" s="264">
        <f t="shared" si="0"/>
        <v>-635586727</v>
      </c>
    </row>
    <row r="10" spans="1:9">
      <c r="A10" s="1">
        <v>5</v>
      </c>
      <c r="B10" s="266" t="s">
        <v>451</v>
      </c>
      <c r="C10" s="346">
        <v>69648</v>
      </c>
      <c r="D10" s="346">
        <v>-195449</v>
      </c>
      <c r="E10" s="346">
        <v>375635</v>
      </c>
      <c r="F10" s="346">
        <v>362526</v>
      </c>
      <c r="G10" s="264">
        <f t="shared" si="0"/>
        <v>612360</v>
      </c>
    </row>
    <row r="11" spans="1:9">
      <c r="A11" s="1">
        <v>6</v>
      </c>
      <c r="B11" s="266" t="s">
        <v>643</v>
      </c>
      <c r="C11" s="346">
        <v>-105000</v>
      </c>
      <c r="D11" s="266"/>
      <c r="E11" s="266"/>
      <c r="F11" s="266"/>
      <c r="G11" s="264">
        <f t="shared" si="0"/>
        <v>-105000</v>
      </c>
    </row>
    <row r="12" spans="1:9">
      <c r="A12" s="1">
        <v>7</v>
      </c>
      <c r="B12" s="266" t="s">
        <v>644</v>
      </c>
      <c r="C12" s="346">
        <v>-474826</v>
      </c>
      <c r="D12" s="266"/>
      <c r="E12" s="266"/>
      <c r="F12" s="266"/>
      <c r="G12" s="264">
        <f t="shared" si="0"/>
        <v>-474826</v>
      </c>
    </row>
    <row r="13" spans="1:9">
      <c r="B13" s="266" t="s">
        <v>646</v>
      </c>
      <c r="C13" s="346">
        <v>270628</v>
      </c>
      <c r="D13" s="266"/>
      <c r="E13" s="266"/>
      <c r="F13" s="266"/>
      <c r="G13" s="264">
        <f t="shared" si="0"/>
        <v>270628</v>
      </c>
    </row>
    <row r="14" spans="1:9">
      <c r="A14" s="1">
        <v>8</v>
      </c>
      <c r="B14" s="266" t="s">
        <v>645</v>
      </c>
      <c r="C14" s="346">
        <v>-1517396</v>
      </c>
      <c r="D14" s="266"/>
      <c r="E14" s="266"/>
      <c r="F14" s="266"/>
      <c r="G14" s="264">
        <f t="shared" si="0"/>
        <v>-1517396</v>
      </c>
    </row>
    <row r="15" spans="1:9" ht="15">
      <c r="A15" s="1">
        <v>9</v>
      </c>
      <c r="B15" s="127" t="s">
        <v>307</v>
      </c>
      <c r="C15" s="264">
        <f>SUM(C6:C14)</f>
        <v>493807601</v>
      </c>
      <c r="D15" s="264">
        <f t="shared" ref="D15:G15" si="1">SUM(D6:D14)</f>
        <v>601224</v>
      </c>
      <c r="E15" s="264">
        <f t="shared" si="1"/>
        <v>4148912</v>
      </c>
      <c r="F15" s="264">
        <f t="shared" si="1"/>
        <v>1692956</v>
      </c>
      <c r="G15" s="349">
        <f t="shared" si="1"/>
        <v>500250693</v>
      </c>
    </row>
    <row r="16" spans="1:9" ht="14.25">
      <c r="B16" s="128" t="s">
        <v>642</v>
      </c>
      <c r="C16" s="347">
        <v>493807601</v>
      </c>
      <c r="D16" s="347">
        <v>601224</v>
      </c>
      <c r="E16" s="347">
        <v>4148912</v>
      </c>
      <c r="F16" s="347">
        <v>1692956</v>
      </c>
      <c r="G16" s="265"/>
      <c r="H16" s="128"/>
    </row>
    <row r="17" spans="2:8" ht="14.25">
      <c r="B17" s="128"/>
      <c r="C17" s="348"/>
      <c r="D17" s="128"/>
      <c r="E17" s="128"/>
      <c r="F17" s="128"/>
      <c r="G17" s="128"/>
      <c r="H17" s="128"/>
    </row>
    <row r="18" spans="2:8" ht="14.25">
      <c r="B18" s="128"/>
      <c r="C18" s="128"/>
      <c r="D18" s="128"/>
      <c r="E18" s="128"/>
      <c r="F18" s="128"/>
      <c r="G18" s="128"/>
      <c r="H18" s="128"/>
    </row>
    <row r="19" spans="2:8" ht="14.25">
      <c r="B19" s="128"/>
      <c r="C19" s="128"/>
      <c r="D19" s="128"/>
      <c r="E19" s="128"/>
      <c r="F19" s="128"/>
      <c r="G19" s="128"/>
      <c r="H19" s="128"/>
    </row>
    <row r="20" spans="2:8" ht="14.25">
      <c r="B20" s="128"/>
      <c r="C20" s="128"/>
      <c r="D20" s="128"/>
      <c r="E20" s="128"/>
      <c r="F20" s="128"/>
      <c r="G20" s="128"/>
      <c r="H20" s="128"/>
    </row>
    <row r="21" spans="2:8" ht="14.25">
      <c r="B21" s="128"/>
      <c r="C21" s="128"/>
      <c r="D21" s="128"/>
      <c r="E21" s="128"/>
      <c r="F21" s="128"/>
      <c r="G21" s="128"/>
      <c r="H21" s="128"/>
    </row>
    <row r="22" spans="2:8" ht="14.25">
      <c r="B22" s="128"/>
      <c r="C22" s="128"/>
      <c r="D22" s="128"/>
      <c r="E22" s="128"/>
      <c r="F22" s="128"/>
      <c r="G22" s="128"/>
      <c r="H22" s="128"/>
    </row>
    <row r="23" spans="2:8" ht="14.25">
      <c r="B23" s="128"/>
      <c r="C23" s="128"/>
      <c r="D23" s="128"/>
      <c r="E23" s="128"/>
      <c r="F23" s="128"/>
      <c r="G23" s="128"/>
      <c r="H23" s="128"/>
    </row>
    <row r="24" spans="2:8" ht="14.25">
      <c r="B24" s="128"/>
      <c r="C24" s="128"/>
      <c r="D24" s="128"/>
      <c r="E24" s="128"/>
      <c r="F24" s="128"/>
      <c r="G24" s="128"/>
    </row>
    <row r="25" spans="2:8" ht="14.25">
      <c r="B25" s="128"/>
      <c r="C25" s="128"/>
      <c r="D25" s="128"/>
      <c r="E25" s="128"/>
      <c r="F25" s="128"/>
      <c r="G25" s="128"/>
    </row>
    <row r="26" spans="2:8" ht="14.25">
      <c r="B26" s="128"/>
      <c r="C26" s="128"/>
      <c r="D26" s="128"/>
      <c r="E26" s="128"/>
      <c r="F26" s="128"/>
      <c r="G26" s="128"/>
    </row>
    <row r="27" spans="2:8" ht="14.25">
      <c r="B27" s="128"/>
      <c r="C27" s="128"/>
      <c r="D27" s="128"/>
      <c r="E27" s="128"/>
      <c r="F27" s="128"/>
      <c r="G27" s="128"/>
    </row>
    <row r="28" spans="2:8" ht="14.25">
      <c r="B28" s="128"/>
      <c r="C28" s="128"/>
      <c r="D28" s="128"/>
      <c r="E28" s="128"/>
      <c r="F28" s="128"/>
      <c r="G28" s="128"/>
    </row>
    <row r="29" spans="2:8" ht="14.25">
      <c r="B29" s="128"/>
      <c r="C29" s="128"/>
      <c r="D29" s="128"/>
      <c r="E29" s="128"/>
      <c r="F29" s="128"/>
      <c r="G29" s="128"/>
    </row>
    <row r="30" spans="2:8" ht="14.25">
      <c r="B30" s="128"/>
      <c r="C30" s="128"/>
      <c r="D30" s="128"/>
      <c r="E30" s="128"/>
      <c r="F30" s="128"/>
      <c r="G30" s="128"/>
    </row>
    <row r="31" spans="2:8" ht="14.25">
      <c r="B31" s="128"/>
      <c r="C31" s="128"/>
      <c r="D31" s="128"/>
      <c r="E31" s="128"/>
      <c r="F31" s="128"/>
      <c r="G31" s="128"/>
    </row>
    <row r="32" spans="2:8" ht="14.25">
      <c r="B32" s="128"/>
      <c r="C32" s="128"/>
      <c r="D32" s="128"/>
      <c r="E32" s="128"/>
      <c r="F32" s="128"/>
      <c r="G32" s="128"/>
    </row>
    <row r="33" spans="2:7" ht="14.25">
      <c r="B33" s="128"/>
      <c r="C33" s="128"/>
      <c r="D33" s="128"/>
      <c r="E33" s="128"/>
      <c r="F33" s="128"/>
      <c r="G33" s="128"/>
    </row>
    <row r="34" spans="2:7" ht="14.25">
      <c r="B34" s="128"/>
      <c r="C34" s="128"/>
      <c r="D34" s="128"/>
      <c r="E34" s="128"/>
      <c r="F34" s="128"/>
      <c r="G34" s="128"/>
    </row>
    <row r="35" spans="2:7" ht="14.25">
      <c r="B35" s="128"/>
      <c r="C35" s="128"/>
      <c r="D35" s="128"/>
      <c r="E35" s="128"/>
      <c r="F35" s="128"/>
      <c r="G35" s="128"/>
    </row>
    <row r="36" spans="2:7" ht="14.25">
      <c r="B36" s="128"/>
      <c r="C36" s="128"/>
      <c r="D36" s="128"/>
      <c r="E36" s="128"/>
      <c r="F36" s="128"/>
      <c r="G36" s="128"/>
    </row>
    <row r="37" spans="2:7" ht="14.25">
      <c r="B37" s="128"/>
      <c r="C37" s="128"/>
      <c r="D37" s="128"/>
      <c r="E37" s="128"/>
      <c r="F37" s="128"/>
      <c r="G37" s="128"/>
    </row>
    <row r="38" spans="2:7" ht="14.25">
      <c r="B38" s="128"/>
      <c r="C38" s="128"/>
      <c r="D38" s="128"/>
      <c r="E38" s="128"/>
      <c r="F38" s="128"/>
      <c r="G38" s="128"/>
    </row>
    <row r="39" spans="2:7" ht="14.25">
      <c r="B39" s="128"/>
      <c r="C39" s="128"/>
      <c r="D39" s="128"/>
      <c r="E39" s="128"/>
      <c r="F39" s="128"/>
      <c r="G39" s="128"/>
    </row>
    <row r="40" spans="2:7" ht="14.25">
      <c r="B40" s="128"/>
      <c r="C40" s="128"/>
      <c r="D40" s="128"/>
      <c r="E40" s="128"/>
      <c r="F40" s="128"/>
      <c r="G40" s="128"/>
    </row>
    <row r="41" spans="2:7" ht="14.25">
      <c r="B41" s="128"/>
      <c r="C41" s="128"/>
      <c r="D41" s="128"/>
      <c r="E41" s="128"/>
      <c r="F41" s="128"/>
      <c r="G41" s="128"/>
    </row>
    <row r="42" spans="2:7" ht="14.25">
      <c r="B42" s="128"/>
      <c r="C42" s="128"/>
      <c r="D42" s="128"/>
      <c r="E42" s="128"/>
      <c r="F42" s="128"/>
      <c r="G42" s="128"/>
    </row>
    <row r="43" spans="2:7" ht="14.25">
      <c r="B43" s="128"/>
      <c r="C43" s="128"/>
      <c r="D43" s="128"/>
      <c r="E43" s="128"/>
      <c r="F43" s="128"/>
      <c r="G43" s="128"/>
    </row>
    <row r="44" spans="2:7" ht="14.25">
      <c r="B44" s="128"/>
      <c r="C44" s="128"/>
      <c r="D44" s="128"/>
      <c r="E44" s="128"/>
      <c r="F44" s="128"/>
      <c r="G44" s="128"/>
    </row>
  </sheetData>
  <mergeCells count="2">
    <mergeCell ref="B2:C2"/>
    <mergeCell ref="B3:C3"/>
  </mergeCells>
  <pageMargins left="0.19685039370078741" right="0.27559055118110237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topLeftCell="A4" workbookViewId="0">
      <selection activeCell="C1" sqref="C1"/>
    </sheetView>
  </sheetViews>
  <sheetFormatPr defaultColWidth="8.85546875" defaultRowHeight="12.75"/>
  <cols>
    <col min="1" max="1" width="5.140625" style="1" customWidth="1"/>
    <col min="2" max="2" width="67.140625" style="1" customWidth="1"/>
    <col min="3" max="3" width="15.42578125" style="1" customWidth="1"/>
    <col min="4" max="4" width="15.85546875" style="1" customWidth="1"/>
    <col min="5" max="5" width="17.42578125" style="1" customWidth="1"/>
    <col min="6" max="6" width="16.42578125" style="1" customWidth="1"/>
    <col min="7" max="7" width="19.7109375" style="1" customWidth="1"/>
    <col min="8" max="16384" width="8.85546875" style="1"/>
  </cols>
  <sheetData>
    <row r="1" spans="1:7">
      <c r="C1" s="1" t="s">
        <v>655</v>
      </c>
      <c r="F1" s="172"/>
    </row>
    <row r="2" spans="1:7" ht="27.75" customHeight="1">
      <c r="B2" s="363" t="s">
        <v>647</v>
      </c>
      <c r="C2" s="364"/>
      <c r="D2" s="364"/>
      <c r="E2" s="364"/>
      <c r="F2" s="365"/>
      <c r="G2" s="365"/>
    </row>
    <row r="3" spans="1:7" ht="23.25" customHeight="1">
      <c r="B3" s="366" t="s">
        <v>202</v>
      </c>
      <c r="C3" s="364"/>
      <c r="D3" s="364"/>
      <c r="E3" s="364"/>
      <c r="F3" s="365"/>
      <c r="G3" s="365"/>
    </row>
    <row r="4" spans="1:7" ht="23.25" customHeight="1">
      <c r="B4" s="201"/>
      <c r="C4" s="202"/>
      <c r="D4" s="202"/>
      <c r="E4" s="202"/>
      <c r="F4" s="172"/>
      <c r="G4" s="203"/>
    </row>
    <row r="5" spans="1:7">
      <c r="F5" s="172"/>
    </row>
    <row r="6" spans="1:7">
      <c r="C6" s="172" t="s">
        <v>89</v>
      </c>
      <c r="D6" s="172"/>
    </row>
    <row r="7" spans="1:7" ht="14.25">
      <c r="B7" s="124" t="s">
        <v>1</v>
      </c>
      <c r="C7" s="124" t="s">
        <v>203</v>
      </c>
      <c r="D7" s="128"/>
    </row>
    <row r="8" spans="1:7" ht="14.25">
      <c r="B8" s="124" t="s">
        <v>217</v>
      </c>
      <c r="C8" s="124" t="s">
        <v>7</v>
      </c>
      <c r="D8" s="128"/>
    </row>
    <row r="9" spans="1:7" ht="14.25">
      <c r="A9" s="356">
        <v>1</v>
      </c>
      <c r="B9" s="273" t="s">
        <v>204</v>
      </c>
      <c r="C9" s="274">
        <v>706268457</v>
      </c>
      <c r="D9" s="128"/>
    </row>
    <row r="10" spans="1:7" ht="14.25">
      <c r="A10" s="356">
        <v>2</v>
      </c>
      <c r="B10" s="273" t="s">
        <v>205</v>
      </c>
      <c r="C10" s="274">
        <v>664430213</v>
      </c>
      <c r="D10" s="128"/>
    </row>
    <row r="11" spans="1:7" ht="14.25">
      <c r="A11" s="356">
        <v>3</v>
      </c>
      <c r="B11" s="275" t="s">
        <v>206</v>
      </c>
      <c r="C11" s="276">
        <v>41838244</v>
      </c>
      <c r="D11" s="128"/>
    </row>
    <row r="12" spans="1:7" ht="14.25">
      <c r="A12" s="356">
        <v>4</v>
      </c>
      <c r="B12" s="273" t="s">
        <v>207</v>
      </c>
      <c r="C12" s="274">
        <v>671715384</v>
      </c>
      <c r="D12" s="128"/>
    </row>
    <row r="13" spans="1:7" ht="14.25">
      <c r="A13" s="356">
        <v>5</v>
      </c>
      <c r="B13" s="273" t="s">
        <v>208</v>
      </c>
      <c r="C13" s="274">
        <v>230763508</v>
      </c>
      <c r="D13" s="128"/>
    </row>
    <row r="14" spans="1:7" ht="14.25">
      <c r="A14" s="356">
        <v>6</v>
      </c>
      <c r="B14" s="275" t="s">
        <v>209</v>
      </c>
      <c r="C14" s="276">
        <v>440951876</v>
      </c>
      <c r="D14" s="128"/>
    </row>
    <row r="15" spans="1:7" ht="14.25">
      <c r="A15" s="356">
        <v>7</v>
      </c>
      <c r="B15" s="275" t="s">
        <v>210</v>
      </c>
      <c r="C15" s="276">
        <v>482790120</v>
      </c>
      <c r="D15" s="128"/>
    </row>
    <row r="16" spans="1:7" ht="14.25">
      <c r="A16" s="356">
        <v>8</v>
      </c>
      <c r="B16" s="275" t="s">
        <v>211</v>
      </c>
      <c r="C16" s="276">
        <v>482790120</v>
      </c>
      <c r="D16" s="128"/>
    </row>
    <row r="17" spans="1:8" ht="14.25">
      <c r="A17" s="356">
        <v>9</v>
      </c>
      <c r="B17" s="275" t="s">
        <v>212</v>
      </c>
      <c r="C17" s="276">
        <v>482790120</v>
      </c>
      <c r="D17" s="128"/>
    </row>
    <row r="18" spans="1:8" ht="14.25">
      <c r="B18" s="128"/>
      <c r="C18" s="128"/>
      <c r="D18" s="128"/>
      <c r="E18" s="128"/>
      <c r="F18" s="128"/>
      <c r="G18" s="128"/>
      <c r="H18" s="128"/>
    </row>
    <row r="19" spans="1:8" ht="14.25">
      <c r="B19" s="124" t="s">
        <v>1</v>
      </c>
      <c r="C19" s="124" t="s">
        <v>651</v>
      </c>
      <c r="D19" s="245"/>
      <c r="E19" s="128"/>
      <c r="F19" s="128"/>
      <c r="G19" s="128"/>
      <c r="H19" s="128"/>
    </row>
    <row r="20" spans="1:8" ht="14.25">
      <c r="B20" s="124" t="s">
        <v>217</v>
      </c>
      <c r="C20" s="124" t="s">
        <v>7</v>
      </c>
      <c r="D20" s="245"/>
      <c r="E20" s="128"/>
      <c r="F20" s="128"/>
      <c r="G20" s="128"/>
      <c r="H20" s="128"/>
    </row>
    <row r="21" spans="1:8" ht="14.25">
      <c r="A21" s="1">
        <v>1</v>
      </c>
      <c r="B21" s="273" t="s">
        <v>204</v>
      </c>
      <c r="C21" s="274">
        <v>195425364</v>
      </c>
      <c r="D21" s="246"/>
      <c r="E21" s="128"/>
      <c r="F21" s="128"/>
      <c r="G21" s="128"/>
      <c r="H21" s="128"/>
    </row>
    <row r="22" spans="1:8" ht="14.25">
      <c r="A22" s="1">
        <v>2</v>
      </c>
      <c r="B22" s="273" t="s">
        <v>205</v>
      </c>
      <c r="C22" s="274">
        <v>258192867</v>
      </c>
      <c r="D22" s="245"/>
      <c r="E22" s="128"/>
      <c r="F22" s="128"/>
      <c r="G22" s="128"/>
      <c r="H22" s="128"/>
    </row>
    <row r="23" spans="1:8" ht="14.25">
      <c r="A23" s="1">
        <v>3</v>
      </c>
      <c r="B23" s="275" t="s">
        <v>206</v>
      </c>
      <c r="C23" s="276">
        <v>-62767503</v>
      </c>
      <c r="D23" s="246"/>
      <c r="E23" s="128"/>
      <c r="F23" s="128"/>
      <c r="G23" s="128"/>
      <c r="H23" s="128"/>
    </row>
    <row r="24" spans="1:8" ht="14.25">
      <c r="A24" s="350">
        <v>4</v>
      </c>
      <c r="B24" s="273" t="s">
        <v>207</v>
      </c>
      <c r="C24" s="274">
        <v>67011109</v>
      </c>
      <c r="D24" s="246"/>
      <c r="E24" s="128"/>
      <c r="F24" s="128"/>
      <c r="G24" s="128"/>
      <c r="H24" s="128"/>
    </row>
    <row r="25" spans="1:8" ht="14.25">
      <c r="A25" s="350">
        <v>5</v>
      </c>
      <c r="B25" s="275" t="s">
        <v>209</v>
      </c>
      <c r="C25" s="276">
        <v>67011109</v>
      </c>
      <c r="D25" s="246"/>
      <c r="E25" s="128"/>
      <c r="F25" s="128"/>
      <c r="G25" s="128"/>
      <c r="H25" s="128"/>
    </row>
    <row r="26" spans="1:8" ht="14.25">
      <c r="A26" s="350">
        <v>6</v>
      </c>
      <c r="B26" s="275" t="s">
        <v>210</v>
      </c>
      <c r="C26" s="276">
        <v>4243606</v>
      </c>
      <c r="D26" s="246"/>
      <c r="E26" s="128"/>
      <c r="F26" s="128"/>
      <c r="G26" s="128"/>
      <c r="H26" s="128"/>
    </row>
    <row r="27" spans="1:8" ht="14.25">
      <c r="A27" s="350">
        <v>7</v>
      </c>
      <c r="B27" s="275" t="s">
        <v>211</v>
      </c>
      <c r="C27" s="276">
        <v>4243606</v>
      </c>
      <c r="D27" s="128"/>
      <c r="E27" s="128"/>
      <c r="F27" s="128"/>
      <c r="G27" s="128"/>
      <c r="H27" s="128"/>
    </row>
    <row r="28" spans="1:8" ht="14.25">
      <c r="A28" s="350">
        <v>8</v>
      </c>
      <c r="B28" s="275" t="s">
        <v>212</v>
      </c>
      <c r="C28" s="276">
        <v>4243606</v>
      </c>
      <c r="D28" s="128"/>
      <c r="E28" s="128"/>
      <c r="F28" s="128"/>
      <c r="G28" s="128"/>
      <c r="H28" s="128"/>
    </row>
    <row r="29" spans="1:8" ht="14.25">
      <c r="B29" s="247"/>
      <c r="C29" s="246"/>
      <c r="D29" s="128"/>
      <c r="E29" s="128"/>
      <c r="F29" s="128"/>
      <c r="G29" s="128"/>
      <c r="H29" s="128"/>
    </row>
    <row r="30" spans="1:8" ht="14.25">
      <c r="B30" s="124" t="s">
        <v>1</v>
      </c>
      <c r="C30" s="124" t="s">
        <v>652</v>
      </c>
      <c r="D30" s="128"/>
      <c r="E30" s="128"/>
      <c r="F30" s="128"/>
      <c r="G30" s="128"/>
      <c r="H30" s="128"/>
    </row>
    <row r="31" spans="1:8" ht="14.25">
      <c r="B31" s="124" t="s">
        <v>217</v>
      </c>
      <c r="C31" s="124" t="s">
        <v>7</v>
      </c>
      <c r="D31" s="128"/>
      <c r="E31" s="128"/>
      <c r="F31" s="128"/>
      <c r="G31" s="128"/>
      <c r="H31" s="128"/>
    </row>
    <row r="32" spans="1:8" ht="14.25">
      <c r="A32" s="1">
        <v>1</v>
      </c>
      <c r="B32" s="351" t="s">
        <v>204</v>
      </c>
      <c r="C32" s="352">
        <v>19308833</v>
      </c>
      <c r="D32" s="128"/>
      <c r="E32" s="128"/>
      <c r="F32" s="128"/>
      <c r="G32" s="128"/>
      <c r="H32" s="128"/>
    </row>
    <row r="33" spans="1:8" ht="14.25">
      <c r="A33" s="1">
        <v>2</v>
      </c>
      <c r="B33" s="351" t="s">
        <v>205</v>
      </c>
      <c r="C33" s="352">
        <v>126452338</v>
      </c>
      <c r="D33" s="128"/>
      <c r="E33" s="128"/>
      <c r="F33" s="128"/>
      <c r="G33" s="128"/>
      <c r="H33" s="128"/>
    </row>
    <row r="34" spans="1:8" ht="14.25">
      <c r="A34" s="1">
        <v>3</v>
      </c>
      <c r="B34" s="353" t="s">
        <v>206</v>
      </c>
      <c r="C34" s="354">
        <v>-107143505</v>
      </c>
      <c r="D34" s="128"/>
      <c r="E34" s="128"/>
      <c r="F34" s="128"/>
      <c r="G34" s="128"/>
      <c r="H34" s="128"/>
    </row>
    <row r="35" spans="1:8" ht="14.25">
      <c r="A35" s="350">
        <v>4</v>
      </c>
      <c r="B35" s="351" t="s">
        <v>207</v>
      </c>
      <c r="C35" s="352">
        <v>109827320</v>
      </c>
      <c r="D35" s="128"/>
      <c r="E35" s="128"/>
      <c r="F35" s="128"/>
      <c r="G35" s="128"/>
      <c r="H35" s="128"/>
    </row>
    <row r="36" spans="1:8" ht="14.25">
      <c r="A36" s="350">
        <v>5</v>
      </c>
      <c r="B36" s="353" t="s">
        <v>209</v>
      </c>
      <c r="C36" s="354">
        <v>109827320</v>
      </c>
      <c r="D36" s="128"/>
      <c r="E36" s="128"/>
      <c r="F36" s="128"/>
      <c r="G36" s="128"/>
      <c r="H36" s="128"/>
    </row>
    <row r="37" spans="1:8" ht="14.25">
      <c r="A37" s="350">
        <v>6</v>
      </c>
      <c r="B37" s="353" t="s">
        <v>210</v>
      </c>
      <c r="C37" s="354">
        <v>2683815</v>
      </c>
      <c r="D37" s="128"/>
      <c r="E37" s="128"/>
      <c r="F37" s="128"/>
      <c r="G37" s="128"/>
      <c r="H37" s="128"/>
    </row>
    <row r="38" spans="1:8" ht="14.25">
      <c r="A38" s="350">
        <v>7</v>
      </c>
      <c r="B38" s="353" t="s">
        <v>211</v>
      </c>
      <c r="C38" s="354">
        <v>2683815</v>
      </c>
      <c r="D38" s="128"/>
      <c r="E38" s="128"/>
      <c r="F38" s="128"/>
      <c r="G38" s="128"/>
      <c r="H38" s="128"/>
    </row>
    <row r="39" spans="1:8" ht="14.25">
      <c r="A39" s="350">
        <v>8</v>
      </c>
      <c r="B39" s="353" t="s">
        <v>212</v>
      </c>
      <c r="C39" s="354">
        <v>2683815</v>
      </c>
      <c r="D39" s="128"/>
      <c r="E39" s="128"/>
      <c r="F39" s="128"/>
      <c r="G39" s="128"/>
      <c r="H39" s="128"/>
    </row>
    <row r="40" spans="1:8" ht="14.25">
      <c r="B40" s="128"/>
      <c r="C40" s="128"/>
      <c r="D40" s="128"/>
      <c r="E40" s="128"/>
      <c r="F40" s="128"/>
      <c r="G40" s="128"/>
      <c r="H40" s="128"/>
    </row>
    <row r="41" spans="1:8" ht="14.25">
      <c r="B41" s="124" t="s">
        <v>1</v>
      </c>
      <c r="C41" s="124" t="s">
        <v>653</v>
      </c>
      <c r="D41" s="128"/>
      <c r="E41" s="128"/>
      <c r="F41" s="128"/>
      <c r="G41" s="128"/>
      <c r="H41" s="128"/>
    </row>
    <row r="42" spans="1:8" ht="14.25">
      <c r="B42" s="124" t="s">
        <v>217</v>
      </c>
      <c r="C42" s="124" t="s">
        <v>7</v>
      </c>
      <c r="D42" s="128"/>
      <c r="E42" s="128"/>
      <c r="F42" s="128"/>
      <c r="G42" s="128"/>
      <c r="H42" s="128"/>
    </row>
    <row r="43" spans="1:8" ht="14.25">
      <c r="A43" s="1">
        <v>1</v>
      </c>
      <c r="B43" s="351" t="s">
        <v>204</v>
      </c>
      <c r="C43" s="352">
        <v>4435118</v>
      </c>
      <c r="D43" s="128"/>
      <c r="E43" s="128"/>
      <c r="F43" s="128"/>
      <c r="G43" s="128"/>
      <c r="H43" s="128"/>
    </row>
    <row r="44" spans="1:8" ht="14.25">
      <c r="A44" s="1">
        <v>2</v>
      </c>
      <c r="B44" s="351" t="s">
        <v>205</v>
      </c>
      <c r="C44" s="352">
        <v>78562873</v>
      </c>
      <c r="D44" s="128"/>
      <c r="E44" s="128"/>
      <c r="F44" s="128"/>
      <c r="G44" s="128"/>
      <c r="H44" s="128"/>
    </row>
    <row r="45" spans="1:8" ht="14.25">
      <c r="A45" s="1">
        <v>3</v>
      </c>
      <c r="B45" s="353" t="s">
        <v>206</v>
      </c>
      <c r="C45" s="354">
        <v>-74127755</v>
      </c>
      <c r="D45" s="128"/>
      <c r="E45" s="128"/>
      <c r="F45" s="128"/>
      <c r="G45" s="128"/>
      <c r="H45" s="128"/>
    </row>
    <row r="46" spans="1:8" ht="14.25">
      <c r="A46" s="1">
        <v>4</v>
      </c>
      <c r="B46" s="351" t="s">
        <v>207</v>
      </c>
      <c r="C46" s="352">
        <v>75831128</v>
      </c>
      <c r="D46" s="128"/>
      <c r="E46" s="128"/>
      <c r="F46" s="128"/>
      <c r="G46" s="128"/>
      <c r="H46" s="128"/>
    </row>
    <row r="47" spans="1:8" ht="14.25">
      <c r="A47" s="1">
        <v>5</v>
      </c>
      <c r="B47" s="353" t="s">
        <v>209</v>
      </c>
      <c r="C47" s="354">
        <v>75831128</v>
      </c>
      <c r="D47" s="128"/>
      <c r="E47" s="128"/>
      <c r="F47" s="128"/>
      <c r="G47" s="128"/>
      <c r="H47" s="128"/>
    </row>
    <row r="48" spans="1:8" ht="14.25">
      <c r="A48" s="1">
        <v>6</v>
      </c>
      <c r="B48" s="353" t="s">
        <v>210</v>
      </c>
      <c r="C48" s="354">
        <v>1703373</v>
      </c>
      <c r="D48" s="128"/>
      <c r="E48" s="128"/>
      <c r="F48" s="128"/>
      <c r="G48" s="128"/>
      <c r="H48" s="128"/>
    </row>
    <row r="49" spans="1:8" ht="14.25">
      <c r="A49" s="1">
        <v>7</v>
      </c>
      <c r="B49" s="353" t="s">
        <v>211</v>
      </c>
      <c r="C49" s="354">
        <v>1703373</v>
      </c>
      <c r="D49" s="128"/>
      <c r="E49" s="128"/>
      <c r="F49" s="128"/>
      <c r="G49" s="128"/>
      <c r="H49" s="128"/>
    </row>
    <row r="50" spans="1:8" ht="14.25">
      <c r="A50" s="1">
        <v>8</v>
      </c>
      <c r="B50" s="353" t="s">
        <v>212</v>
      </c>
      <c r="C50" s="354">
        <v>1703373</v>
      </c>
      <c r="D50" s="128"/>
      <c r="E50" s="128"/>
      <c r="F50" s="128"/>
      <c r="G50" s="128"/>
      <c r="H50" s="128"/>
    </row>
    <row r="51" spans="1:8" ht="14.25">
      <c r="B51" s="128"/>
      <c r="C51" s="128"/>
      <c r="D51" s="128"/>
      <c r="E51" s="128"/>
      <c r="F51" s="128"/>
      <c r="G51" s="128"/>
      <c r="H51" s="128"/>
    </row>
    <row r="52" spans="1:8" ht="14.25">
      <c r="B52" s="128"/>
      <c r="C52" s="128"/>
      <c r="D52" s="128"/>
      <c r="E52" s="128"/>
      <c r="F52" s="128"/>
      <c r="G52" s="128"/>
      <c r="H52" s="128"/>
    </row>
    <row r="53" spans="1:8" ht="14.25">
      <c r="B53" s="128"/>
      <c r="C53" s="128"/>
      <c r="D53" s="128"/>
      <c r="E53" s="128"/>
      <c r="F53" s="128"/>
      <c r="G53" s="128"/>
      <c r="H53" s="128"/>
    </row>
    <row r="54" spans="1:8" ht="14.25">
      <c r="B54" s="128"/>
      <c r="C54" s="128"/>
      <c r="D54" s="128"/>
      <c r="E54" s="128"/>
      <c r="F54" s="128"/>
      <c r="G54" s="128"/>
      <c r="H54" s="128"/>
    </row>
    <row r="55" spans="1:8" ht="14.25">
      <c r="B55" s="128"/>
      <c r="C55" s="128"/>
      <c r="D55" s="128"/>
      <c r="E55" s="128"/>
      <c r="F55" s="128"/>
      <c r="G55" s="128"/>
      <c r="H55" s="128"/>
    </row>
    <row r="56" spans="1:8" ht="14.25">
      <c r="B56" s="128"/>
      <c r="C56" s="128"/>
      <c r="D56" s="128"/>
      <c r="E56" s="128"/>
      <c r="F56" s="128"/>
      <c r="G56" s="128"/>
      <c r="H56" s="128"/>
    </row>
    <row r="57" spans="1:8" ht="14.25">
      <c r="B57" s="128"/>
      <c r="C57" s="128"/>
      <c r="D57" s="128"/>
      <c r="E57" s="128"/>
      <c r="F57" s="128"/>
      <c r="G57" s="128"/>
      <c r="H57" s="128"/>
    </row>
    <row r="58" spans="1:8" ht="14.25">
      <c r="B58" s="128"/>
      <c r="C58" s="128"/>
      <c r="D58" s="128"/>
      <c r="E58" s="128"/>
      <c r="F58" s="128"/>
      <c r="G58" s="128"/>
      <c r="H58" s="128"/>
    </row>
    <row r="59" spans="1:8" ht="14.25">
      <c r="B59" s="128"/>
      <c r="C59" s="128"/>
      <c r="D59" s="128"/>
      <c r="E59" s="128"/>
      <c r="F59" s="128"/>
      <c r="G59" s="128"/>
      <c r="H59" s="128"/>
    </row>
    <row r="60" spans="1:8" ht="14.25">
      <c r="B60" s="128"/>
      <c r="C60" s="128"/>
      <c r="D60" s="128"/>
      <c r="E60" s="128"/>
      <c r="F60" s="128"/>
      <c r="G60" s="128"/>
      <c r="H60" s="128"/>
    </row>
    <row r="61" spans="1:8" ht="14.25">
      <c r="B61" s="128"/>
      <c r="C61" s="128"/>
      <c r="D61" s="128"/>
      <c r="E61" s="128"/>
      <c r="F61" s="128"/>
      <c r="G61" s="128"/>
      <c r="H61" s="128"/>
    </row>
    <row r="62" spans="1:8" ht="14.25">
      <c r="B62" s="128"/>
      <c r="C62" s="128"/>
      <c r="D62" s="128"/>
      <c r="E62" s="128"/>
      <c r="F62" s="128"/>
      <c r="G62" s="128"/>
      <c r="H62" s="128"/>
    </row>
    <row r="63" spans="1:8" ht="14.25">
      <c r="B63" s="128"/>
      <c r="C63" s="128"/>
      <c r="D63" s="128"/>
      <c r="E63" s="128"/>
      <c r="F63" s="128"/>
      <c r="G63" s="128"/>
      <c r="H63" s="128"/>
    </row>
    <row r="64" spans="1:8" ht="14.25">
      <c r="B64" s="128"/>
      <c r="C64" s="128"/>
      <c r="D64" s="128"/>
      <c r="E64" s="128"/>
      <c r="F64" s="128"/>
      <c r="G64" s="128"/>
      <c r="H64" s="128"/>
    </row>
    <row r="65" spans="2:8" ht="14.25">
      <c r="B65" s="128"/>
      <c r="C65" s="128"/>
      <c r="D65" s="128"/>
      <c r="E65" s="128"/>
      <c r="F65" s="128"/>
      <c r="G65" s="128"/>
      <c r="H65" s="128"/>
    </row>
    <row r="66" spans="2:8" ht="14.25">
      <c r="B66" s="128"/>
      <c r="C66" s="128"/>
      <c r="D66" s="128"/>
      <c r="E66" s="128"/>
      <c r="F66" s="128"/>
      <c r="G66" s="128"/>
      <c r="H66" s="128"/>
    </row>
    <row r="67" spans="2:8" ht="14.25">
      <c r="B67" s="128"/>
      <c r="C67" s="128"/>
      <c r="D67" s="128"/>
      <c r="E67" s="128"/>
      <c r="F67" s="128"/>
      <c r="G67" s="128"/>
      <c r="H67" s="128"/>
    </row>
    <row r="68" spans="2:8" ht="14.25">
      <c r="B68" s="128"/>
      <c r="C68" s="128"/>
      <c r="D68" s="128"/>
      <c r="E68" s="128"/>
      <c r="F68" s="128"/>
      <c r="G68" s="128"/>
      <c r="H68" s="128"/>
    </row>
    <row r="69" spans="2:8" ht="14.25">
      <c r="B69" s="128"/>
      <c r="C69" s="128"/>
      <c r="D69" s="128"/>
      <c r="E69" s="128"/>
      <c r="F69" s="128"/>
      <c r="G69" s="128"/>
      <c r="H69" s="128"/>
    </row>
    <row r="70" spans="2:8" ht="14.25">
      <c r="B70" s="128"/>
      <c r="C70" s="128"/>
      <c r="D70" s="128"/>
      <c r="E70" s="128"/>
      <c r="F70" s="128"/>
      <c r="G70" s="128"/>
      <c r="H70" s="128"/>
    </row>
    <row r="71" spans="2:8" ht="14.25">
      <c r="B71" s="128"/>
      <c r="C71" s="128"/>
      <c r="D71" s="128"/>
      <c r="E71" s="128"/>
      <c r="F71" s="128"/>
      <c r="G71" s="128"/>
      <c r="H71" s="128"/>
    </row>
    <row r="72" spans="2:8" ht="14.25">
      <c r="B72" s="128"/>
      <c r="C72" s="128"/>
      <c r="D72" s="128"/>
      <c r="E72" s="128"/>
      <c r="F72" s="128"/>
      <c r="G72" s="128"/>
      <c r="H72" s="128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topLeftCell="A76" zoomScale="80" zoomScaleSheetLayoutView="80" workbookViewId="0">
      <selection activeCell="D3" sqref="D3"/>
    </sheetView>
  </sheetViews>
  <sheetFormatPr defaultColWidth="8.85546875" defaultRowHeight="12.75"/>
  <cols>
    <col min="1" max="1" width="4.42578125" style="1" customWidth="1"/>
    <col min="2" max="2" width="65" style="1" customWidth="1"/>
    <col min="3" max="3" width="12.42578125" style="1" customWidth="1"/>
    <col min="4" max="5" width="14.42578125" style="1" customWidth="1"/>
    <col min="6" max="16384" width="8.85546875" style="1"/>
  </cols>
  <sheetData>
    <row r="1" spans="1:7" ht="21.2" customHeight="1">
      <c r="B1" s="368" t="s">
        <v>650</v>
      </c>
      <c r="C1" s="369"/>
      <c r="D1" s="369"/>
      <c r="E1" s="369"/>
    </row>
    <row r="2" spans="1:7" ht="21.2" customHeight="1">
      <c r="B2" s="362" t="s">
        <v>369</v>
      </c>
      <c r="C2" s="369"/>
      <c r="D2" s="369"/>
      <c r="E2" s="369"/>
    </row>
    <row r="3" spans="1:7" ht="18.75">
      <c r="B3" s="122"/>
      <c r="C3" s="129"/>
      <c r="D3" s="172" t="s">
        <v>656</v>
      </c>
      <c r="E3" s="129"/>
    </row>
    <row r="4" spans="1:7" ht="18.75">
      <c r="B4" s="201"/>
      <c r="C4" s="202"/>
      <c r="D4" s="172"/>
      <c r="E4" s="202" t="s">
        <v>89</v>
      </c>
    </row>
    <row r="5" spans="1:7" ht="14.25">
      <c r="B5" s="128"/>
      <c r="C5" s="370" t="s">
        <v>203</v>
      </c>
      <c r="D5" s="370"/>
      <c r="E5" s="370"/>
    </row>
    <row r="6" spans="1:7" ht="38.25">
      <c r="B6" s="126" t="s">
        <v>1</v>
      </c>
      <c r="C6" s="130" t="s">
        <v>648</v>
      </c>
      <c r="D6" s="130" t="s">
        <v>216</v>
      </c>
      <c r="E6" s="130" t="s">
        <v>649</v>
      </c>
    </row>
    <row r="7" spans="1:7">
      <c r="B7" s="279" t="s">
        <v>217</v>
      </c>
      <c r="C7" s="279" t="s">
        <v>7</v>
      </c>
      <c r="D7" s="279" t="s">
        <v>8</v>
      </c>
      <c r="E7" s="279" t="s">
        <v>9</v>
      </c>
      <c r="F7" s="131"/>
      <c r="G7" s="132"/>
    </row>
    <row r="8" spans="1:7">
      <c r="A8" s="280">
        <v>1</v>
      </c>
      <c r="B8" s="273" t="s">
        <v>344</v>
      </c>
      <c r="C8" s="274">
        <v>285955724</v>
      </c>
      <c r="D8" s="274">
        <v>0</v>
      </c>
      <c r="E8" s="274">
        <v>358122622</v>
      </c>
    </row>
    <row r="9" spans="1:7" ht="25.5">
      <c r="A9" s="280">
        <v>2</v>
      </c>
      <c r="B9" s="273" t="s">
        <v>345</v>
      </c>
      <c r="C9" s="274">
        <v>49256849</v>
      </c>
      <c r="D9" s="274">
        <v>0</v>
      </c>
      <c r="E9" s="274">
        <v>51734092</v>
      </c>
    </row>
    <row r="10" spans="1:7">
      <c r="A10" s="280">
        <v>3</v>
      </c>
      <c r="B10" s="275" t="s">
        <v>346</v>
      </c>
      <c r="C10" s="276">
        <v>335212573</v>
      </c>
      <c r="D10" s="276">
        <v>0</v>
      </c>
      <c r="E10" s="276">
        <v>409856714</v>
      </c>
    </row>
    <row r="11" spans="1:7">
      <c r="A11" s="280">
        <v>4</v>
      </c>
      <c r="B11" s="273" t="s">
        <v>347</v>
      </c>
      <c r="C11" s="274">
        <v>214927032</v>
      </c>
      <c r="D11" s="274">
        <v>0</v>
      </c>
      <c r="E11" s="274">
        <v>225714151</v>
      </c>
    </row>
    <row r="12" spans="1:7">
      <c r="A12" s="280">
        <v>5</v>
      </c>
      <c r="B12" s="273" t="s">
        <v>348</v>
      </c>
      <c r="C12" s="274">
        <v>14173883</v>
      </c>
      <c r="D12" s="274">
        <v>0</v>
      </c>
      <c r="E12" s="274">
        <v>15106281</v>
      </c>
    </row>
    <row r="13" spans="1:7">
      <c r="A13" s="280">
        <v>6</v>
      </c>
      <c r="B13" s="273" t="s">
        <v>349</v>
      </c>
      <c r="C13" s="274">
        <v>80578213</v>
      </c>
      <c r="D13" s="274">
        <v>0</v>
      </c>
      <c r="E13" s="274">
        <v>12262597</v>
      </c>
    </row>
    <row r="14" spans="1:7">
      <c r="A14" s="280">
        <v>7</v>
      </c>
      <c r="B14" s="273" t="s">
        <v>350</v>
      </c>
      <c r="C14" s="274">
        <v>31122100</v>
      </c>
      <c r="D14" s="274">
        <v>0</v>
      </c>
      <c r="E14" s="274">
        <v>183638473</v>
      </c>
    </row>
    <row r="15" spans="1:7">
      <c r="A15" s="280">
        <v>8</v>
      </c>
      <c r="B15" s="275" t="s">
        <v>351</v>
      </c>
      <c r="C15" s="276">
        <v>340801228</v>
      </c>
      <c r="D15" s="276">
        <v>0</v>
      </c>
      <c r="E15" s="276">
        <v>436721502</v>
      </c>
    </row>
    <row r="16" spans="1:7">
      <c r="A16" s="280">
        <v>9</v>
      </c>
      <c r="B16" s="273" t="s">
        <v>352</v>
      </c>
      <c r="C16" s="274">
        <v>15698161</v>
      </c>
      <c r="D16" s="274">
        <v>0</v>
      </c>
      <c r="E16" s="274">
        <v>12577885</v>
      </c>
    </row>
    <row r="17" spans="1:5">
      <c r="A17" s="280">
        <v>10</v>
      </c>
      <c r="B17" s="273" t="s">
        <v>353</v>
      </c>
      <c r="C17" s="274">
        <v>76324202</v>
      </c>
      <c r="D17" s="274">
        <v>0</v>
      </c>
      <c r="E17" s="274">
        <v>77526834</v>
      </c>
    </row>
    <row r="18" spans="1:5">
      <c r="A18" s="280">
        <v>11</v>
      </c>
      <c r="B18" s="275" t="s">
        <v>354</v>
      </c>
      <c r="C18" s="276">
        <v>92022363</v>
      </c>
      <c r="D18" s="276">
        <v>0</v>
      </c>
      <c r="E18" s="276">
        <v>90104719</v>
      </c>
    </row>
    <row r="19" spans="1:5">
      <c r="A19" s="280">
        <v>12</v>
      </c>
      <c r="B19" s="273" t="s">
        <v>355</v>
      </c>
      <c r="C19" s="274">
        <v>11875302</v>
      </c>
      <c r="D19" s="274">
        <v>0</v>
      </c>
      <c r="E19" s="274">
        <v>18356493</v>
      </c>
    </row>
    <row r="20" spans="1:5">
      <c r="A20" s="280">
        <v>13</v>
      </c>
      <c r="B20" s="273" t="s">
        <v>356</v>
      </c>
      <c r="C20" s="274">
        <v>30314732</v>
      </c>
      <c r="D20" s="274">
        <v>0</v>
      </c>
      <c r="E20" s="274">
        <v>31877919</v>
      </c>
    </row>
    <row r="21" spans="1:5">
      <c r="A21" s="280">
        <v>14</v>
      </c>
      <c r="B21" s="273" t="s">
        <v>357</v>
      </c>
      <c r="C21" s="274">
        <v>7987702</v>
      </c>
      <c r="D21" s="274">
        <v>0</v>
      </c>
      <c r="E21" s="274">
        <v>13043589</v>
      </c>
    </row>
    <row r="22" spans="1:5">
      <c r="A22" s="280">
        <v>15</v>
      </c>
      <c r="B22" s="275" t="s">
        <v>358</v>
      </c>
      <c r="C22" s="276">
        <v>50177736</v>
      </c>
      <c r="D22" s="276">
        <v>0</v>
      </c>
      <c r="E22" s="276">
        <v>63278001</v>
      </c>
    </row>
    <row r="23" spans="1:5">
      <c r="A23" s="280">
        <v>16</v>
      </c>
      <c r="B23" s="275" t="s">
        <v>359</v>
      </c>
      <c r="C23" s="276">
        <v>60601669</v>
      </c>
      <c r="D23" s="276">
        <v>0</v>
      </c>
      <c r="E23" s="276">
        <v>93270101</v>
      </c>
    </row>
    <row r="24" spans="1:5">
      <c r="A24" s="280">
        <v>17</v>
      </c>
      <c r="B24" s="275" t="s">
        <v>360</v>
      </c>
      <c r="C24" s="276">
        <v>388036782</v>
      </c>
      <c r="D24" s="276">
        <v>0</v>
      </c>
      <c r="E24" s="276">
        <v>482899022</v>
      </c>
    </row>
    <row r="25" spans="1:5">
      <c r="A25" s="280">
        <v>18</v>
      </c>
      <c r="B25" s="275" t="s">
        <v>361</v>
      </c>
      <c r="C25" s="276">
        <v>85175251</v>
      </c>
      <c r="D25" s="276">
        <v>0</v>
      </c>
      <c r="E25" s="276">
        <v>117026373</v>
      </c>
    </row>
    <row r="26" spans="1:5">
      <c r="A26" s="280">
        <v>19</v>
      </c>
      <c r="B26" s="273" t="s">
        <v>362</v>
      </c>
      <c r="C26" s="274">
        <v>448000</v>
      </c>
      <c r="D26" s="274">
        <v>0</v>
      </c>
      <c r="E26" s="274">
        <v>0</v>
      </c>
    </row>
    <row r="27" spans="1:5" ht="25.5">
      <c r="A27" s="280">
        <v>20</v>
      </c>
      <c r="B27" s="273" t="s">
        <v>363</v>
      </c>
      <c r="C27" s="274">
        <v>375256</v>
      </c>
      <c r="D27" s="274">
        <v>0</v>
      </c>
      <c r="E27" s="274">
        <v>3074169</v>
      </c>
    </row>
    <row r="28" spans="1:5" ht="25.5">
      <c r="A28" s="280">
        <v>21</v>
      </c>
      <c r="B28" s="275" t="s">
        <v>364</v>
      </c>
      <c r="C28" s="276">
        <v>823256</v>
      </c>
      <c r="D28" s="276">
        <v>0</v>
      </c>
      <c r="E28" s="276">
        <v>3074169</v>
      </c>
    </row>
    <row r="29" spans="1:5">
      <c r="A29" s="280">
        <v>22</v>
      </c>
      <c r="B29" s="273" t="s">
        <v>365</v>
      </c>
      <c r="C29" s="274">
        <v>0</v>
      </c>
      <c r="D29" s="274">
        <v>0</v>
      </c>
      <c r="E29" s="274">
        <v>3248</v>
      </c>
    </row>
    <row r="30" spans="1:5">
      <c r="A30" s="280">
        <v>23</v>
      </c>
      <c r="B30" s="273" t="s">
        <v>452</v>
      </c>
      <c r="C30" s="274">
        <v>3530157</v>
      </c>
      <c r="D30" s="274">
        <v>0</v>
      </c>
      <c r="E30" s="274">
        <v>0</v>
      </c>
    </row>
    <row r="31" spans="1:5">
      <c r="A31" s="280">
        <v>24</v>
      </c>
      <c r="B31" s="275" t="s">
        <v>366</v>
      </c>
      <c r="C31" s="276">
        <v>3530157</v>
      </c>
      <c r="D31" s="276">
        <v>0</v>
      </c>
      <c r="E31" s="276">
        <v>3248</v>
      </c>
    </row>
    <row r="32" spans="1:5">
      <c r="A32" s="280">
        <v>25</v>
      </c>
      <c r="B32" s="275" t="s">
        <v>367</v>
      </c>
      <c r="C32" s="276">
        <v>-2706901</v>
      </c>
      <c r="D32" s="276">
        <v>0</v>
      </c>
      <c r="E32" s="276">
        <v>3070921</v>
      </c>
    </row>
    <row r="33" spans="1:7">
      <c r="A33" s="280">
        <v>26</v>
      </c>
      <c r="B33" s="275" t="s">
        <v>368</v>
      </c>
      <c r="C33" s="276">
        <v>82468350</v>
      </c>
      <c r="D33" s="276">
        <v>0</v>
      </c>
      <c r="E33" s="276">
        <v>120097294</v>
      </c>
    </row>
    <row r="34" spans="1:7">
      <c r="B34" s="277"/>
      <c r="C34" s="278"/>
      <c r="D34" s="278"/>
      <c r="E34" s="278"/>
    </row>
    <row r="35" spans="1:7" ht="14.25">
      <c r="B35" s="128"/>
      <c r="C35" s="370" t="s">
        <v>370</v>
      </c>
      <c r="D35" s="370"/>
      <c r="E35" s="370"/>
    </row>
    <row r="36" spans="1:7" ht="38.25">
      <c r="B36" s="126" t="s">
        <v>1</v>
      </c>
      <c r="C36" s="130" t="s">
        <v>648</v>
      </c>
      <c r="D36" s="130" t="s">
        <v>216</v>
      </c>
      <c r="E36" s="130" t="s">
        <v>649</v>
      </c>
    </row>
    <row r="37" spans="1:7">
      <c r="B37" s="130" t="s">
        <v>217</v>
      </c>
      <c r="C37" s="130" t="s">
        <v>7</v>
      </c>
      <c r="D37" s="130" t="s">
        <v>8</v>
      </c>
      <c r="E37" s="130" t="s">
        <v>9</v>
      </c>
      <c r="F37" s="355"/>
      <c r="G37" s="132"/>
    </row>
    <row r="38" spans="1:7">
      <c r="A38" s="280">
        <v>1</v>
      </c>
      <c r="B38" s="351" t="s">
        <v>347</v>
      </c>
      <c r="C38" s="352">
        <v>69119351</v>
      </c>
      <c r="D38" s="352">
        <v>0</v>
      </c>
      <c r="E38" s="352">
        <v>73244248</v>
      </c>
    </row>
    <row r="39" spans="1:7">
      <c r="A39" s="280">
        <v>2</v>
      </c>
      <c r="B39" s="351" t="s">
        <v>348</v>
      </c>
      <c r="C39" s="352">
        <v>1182307</v>
      </c>
      <c r="D39" s="352">
        <v>0</v>
      </c>
      <c r="E39" s="352">
        <v>3572115</v>
      </c>
    </row>
    <row r="40" spans="1:7">
      <c r="A40" s="280">
        <v>3</v>
      </c>
      <c r="B40" s="351" t="s">
        <v>350</v>
      </c>
      <c r="C40" s="352">
        <v>723001</v>
      </c>
      <c r="D40" s="352">
        <v>0</v>
      </c>
      <c r="E40" s="352">
        <v>863000</v>
      </c>
    </row>
    <row r="41" spans="1:7">
      <c r="A41" s="280">
        <v>4</v>
      </c>
      <c r="B41" s="353" t="s">
        <v>351</v>
      </c>
      <c r="C41" s="354">
        <v>71024659</v>
      </c>
      <c r="D41" s="354">
        <v>0</v>
      </c>
      <c r="E41" s="354">
        <v>77679363</v>
      </c>
    </row>
    <row r="42" spans="1:7">
      <c r="A42" s="280">
        <v>5</v>
      </c>
      <c r="B42" s="351" t="s">
        <v>352</v>
      </c>
      <c r="C42" s="352">
        <v>268404</v>
      </c>
      <c r="D42" s="352">
        <v>0</v>
      </c>
      <c r="E42" s="352">
        <v>275561</v>
      </c>
    </row>
    <row r="43" spans="1:7">
      <c r="A43" s="280">
        <v>6</v>
      </c>
      <c r="B43" s="351" t="s">
        <v>353</v>
      </c>
      <c r="C43" s="352">
        <v>946054</v>
      </c>
      <c r="D43" s="352">
        <v>0</v>
      </c>
      <c r="E43" s="352">
        <v>821510</v>
      </c>
    </row>
    <row r="44" spans="1:7">
      <c r="A44" s="280">
        <v>7</v>
      </c>
      <c r="B44" s="353" t="s">
        <v>354</v>
      </c>
      <c r="C44" s="354">
        <v>1214458</v>
      </c>
      <c r="D44" s="354">
        <v>0</v>
      </c>
      <c r="E44" s="354">
        <v>1097071</v>
      </c>
    </row>
    <row r="45" spans="1:7">
      <c r="A45" s="280">
        <v>8</v>
      </c>
      <c r="B45" s="351" t="s">
        <v>355</v>
      </c>
      <c r="C45" s="352">
        <v>51265881</v>
      </c>
      <c r="D45" s="352">
        <v>0</v>
      </c>
      <c r="E45" s="352">
        <v>59558954</v>
      </c>
    </row>
    <row r="46" spans="1:7">
      <c r="A46" s="280">
        <v>9</v>
      </c>
      <c r="B46" s="351" t="s">
        <v>356</v>
      </c>
      <c r="C46" s="352">
        <v>4424008</v>
      </c>
      <c r="D46" s="352">
        <v>0</v>
      </c>
      <c r="E46" s="352">
        <v>5428962</v>
      </c>
    </row>
    <row r="47" spans="1:7">
      <c r="A47" s="280">
        <v>10</v>
      </c>
      <c r="B47" s="351" t="s">
        <v>357</v>
      </c>
      <c r="C47" s="352">
        <v>11159845</v>
      </c>
      <c r="D47" s="352">
        <v>0</v>
      </c>
      <c r="E47" s="352">
        <v>12318006</v>
      </c>
    </row>
    <row r="48" spans="1:7">
      <c r="A48" s="280">
        <v>11</v>
      </c>
      <c r="B48" s="353" t="s">
        <v>358</v>
      </c>
      <c r="C48" s="354">
        <v>66849734</v>
      </c>
      <c r="D48" s="354">
        <v>0</v>
      </c>
      <c r="E48" s="354">
        <v>77305922</v>
      </c>
    </row>
    <row r="49" spans="1:7">
      <c r="A49" s="280">
        <v>12</v>
      </c>
      <c r="B49" s="353" t="s">
        <v>360</v>
      </c>
      <c r="C49" s="354">
        <v>612649</v>
      </c>
      <c r="D49" s="354">
        <v>0</v>
      </c>
      <c r="E49" s="354">
        <v>741718</v>
      </c>
    </row>
    <row r="50" spans="1:7">
      <c r="A50" s="280">
        <v>13</v>
      </c>
      <c r="B50" s="353" t="s">
        <v>361</v>
      </c>
      <c r="C50" s="354">
        <v>2347818</v>
      </c>
      <c r="D50" s="354">
        <v>0</v>
      </c>
      <c r="E50" s="354">
        <v>-1465348</v>
      </c>
    </row>
    <row r="51" spans="1:7" ht="25.5">
      <c r="A51" s="280">
        <v>14</v>
      </c>
      <c r="B51" s="351" t="s">
        <v>363</v>
      </c>
      <c r="C51" s="352">
        <v>1</v>
      </c>
      <c r="D51" s="352">
        <v>0</v>
      </c>
      <c r="E51" s="352">
        <v>3</v>
      </c>
    </row>
    <row r="52" spans="1:7" ht="25.5">
      <c r="A52" s="280">
        <v>15</v>
      </c>
      <c r="B52" s="353" t="s">
        <v>364</v>
      </c>
      <c r="C52" s="354">
        <v>1</v>
      </c>
      <c r="D52" s="354">
        <v>0</v>
      </c>
      <c r="E52" s="354">
        <v>3</v>
      </c>
    </row>
    <row r="53" spans="1:7">
      <c r="A53" s="280">
        <v>16</v>
      </c>
      <c r="B53" s="353" t="s">
        <v>367</v>
      </c>
      <c r="C53" s="354">
        <v>1</v>
      </c>
      <c r="D53" s="354">
        <v>0</v>
      </c>
      <c r="E53" s="354">
        <v>3</v>
      </c>
    </row>
    <row r="54" spans="1:7">
      <c r="A54" s="280">
        <v>17</v>
      </c>
      <c r="B54" s="353" t="s">
        <v>368</v>
      </c>
      <c r="C54" s="354">
        <v>2347819</v>
      </c>
      <c r="D54" s="354">
        <v>0</v>
      </c>
      <c r="E54" s="354">
        <v>-1465345</v>
      </c>
    </row>
    <row r="55" spans="1:7">
      <c r="A55" s="282"/>
      <c r="B55" s="247"/>
      <c r="C55" s="246"/>
      <c r="D55" s="246"/>
      <c r="E55" s="246"/>
    </row>
    <row r="56" spans="1:7" ht="34.5" customHeight="1">
      <c r="B56" s="281"/>
      <c r="C56" s="367" t="s">
        <v>453</v>
      </c>
      <c r="D56" s="367"/>
      <c r="E56" s="367"/>
    </row>
    <row r="57" spans="1:7" ht="38.25">
      <c r="B57" s="126" t="s">
        <v>1</v>
      </c>
      <c r="C57" s="279" t="s">
        <v>648</v>
      </c>
      <c r="D57" s="279" t="s">
        <v>216</v>
      </c>
      <c r="E57" s="279" t="s">
        <v>649</v>
      </c>
    </row>
    <row r="58" spans="1:7">
      <c r="B58" s="279" t="s">
        <v>217</v>
      </c>
      <c r="C58" s="279" t="s">
        <v>7</v>
      </c>
      <c r="D58" s="279" t="s">
        <v>8</v>
      </c>
      <c r="E58" s="279" t="s">
        <v>9</v>
      </c>
      <c r="F58" s="131"/>
      <c r="G58" s="132"/>
    </row>
    <row r="59" spans="1:7" ht="25.5">
      <c r="A59" s="280">
        <v>1</v>
      </c>
      <c r="B59" s="351" t="s">
        <v>345</v>
      </c>
      <c r="C59" s="352">
        <v>140752605</v>
      </c>
      <c r="D59" s="352">
        <v>0</v>
      </c>
      <c r="E59" s="352">
        <v>155904695</v>
      </c>
      <c r="F59" s="132"/>
    </row>
    <row r="60" spans="1:7">
      <c r="A60" s="280">
        <v>2</v>
      </c>
      <c r="B60" s="353" t="s">
        <v>346</v>
      </c>
      <c r="C60" s="354">
        <v>140752605</v>
      </c>
      <c r="D60" s="354">
        <v>0</v>
      </c>
      <c r="E60" s="354">
        <v>155904695</v>
      </c>
      <c r="F60" s="132"/>
    </row>
    <row r="61" spans="1:7">
      <c r="A61" s="280">
        <v>3</v>
      </c>
      <c r="B61" s="351" t="s">
        <v>347</v>
      </c>
      <c r="C61" s="352">
        <v>60300434</v>
      </c>
      <c r="D61" s="352">
        <v>0</v>
      </c>
      <c r="E61" s="352">
        <v>46369440</v>
      </c>
      <c r="F61" s="132"/>
    </row>
    <row r="62" spans="1:7">
      <c r="A62" s="280">
        <v>4</v>
      </c>
      <c r="B62" s="351" t="s">
        <v>348</v>
      </c>
      <c r="C62" s="352">
        <v>2009211</v>
      </c>
      <c r="D62" s="352">
        <v>0</v>
      </c>
      <c r="E62" s="352">
        <v>1066745</v>
      </c>
      <c r="F62" s="132"/>
    </row>
    <row r="63" spans="1:7">
      <c r="A63" s="280">
        <v>5</v>
      </c>
      <c r="B63" s="351" t="s">
        <v>349</v>
      </c>
      <c r="C63" s="352">
        <v>60000</v>
      </c>
      <c r="D63" s="352">
        <v>0</v>
      </c>
      <c r="E63" s="352">
        <v>0</v>
      </c>
      <c r="F63" s="132"/>
    </row>
    <row r="64" spans="1:7">
      <c r="A64" s="280">
        <v>6</v>
      </c>
      <c r="B64" s="351" t="s">
        <v>350</v>
      </c>
      <c r="C64" s="352">
        <v>2186058</v>
      </c>
      <c r="D64" s="352">
        <v>0</v>
      </c>
      <c r="E64" s="352">
        <v>495437</v>
      </c>
      <c r="F64" s="132"/>
    </row>
    <row r="65" spans="1:7">
      <c r="A65" s="280">
        <v>7</v>
      </c>
      <c r="B65" s="353" t="s">
        <v>351</v>
      </c>
      <c r="C65" s="354">
        <v>64555703</v>
      </c>
      <c r="D65" s="354">
        <v>0</v>
      </c>
      <c r="E65" s="354">
        <v>47931622</v>
      </c>
      <c r="F65" s="132"/>
    </row>
    <row r="66" spans="1:7">
      <c r="A66" s="280">
        <v>8</v>
      </c>
      <c r="B66" s="351" t="s">
        <v>352</v>
      </c>
      <c r="C66" s="352">
        <v>15960594</v>
      </c>
      <c r="D66" s="352">
        <v>0</v>
      </c>
      <c r="E66" s="352">
        <v>17707613</v>
      </c>
      <c r="F66" s="132"/>
    </row>
    <row r="67" spans="1:7">
      <c r="A67" s="280">
        <v>9</v>
      </c>
      <c r="B67" s="351" t="s">
        <v>353</v>
      </c>
      <c r="C67" s="352">
        <v>89017581</v>
      </c>
      <c r="D67" s="352">
        <v>0</v>
      </c>
      <c r="E67" s="352">
        <v>97767318</v>
      </c>
      <c r="F67" s="132"/>
    </row>
    <row r="68" spans="1:7">
      <c r="A68" s="280">
        <v>10</v>
      </c>
      <c r="B68" s="353" t="s">
        <v>354</v>
      </c>
      <c r="C68" s="354">
        <v>104978175</v>
      </c>
      <c r="D68" s="354">
        <v>0</v>
      </c>
      <c r="E68" s="354">
        <v>115474931</v>
      </c>
      <c r="F68" s="132"/>
    </row>
    <row r="69" spans="1:7">
      <c r="A69" s="280">
        <v>11</v>
      </c>
      <c r="B69" s="351" t="s">
        <v>355</v>
      </c>
      <c r="C69" s="352">
        <v>59313284</v>
      </c>
      <c r="D69" s="352">
        <v>0</v>
      </c>
      <c r="E69" s="352">
        <v>72824203</v>
      </c>
      <c r="F69" s="132"/>
    </row>
    <row r="70" spans="1:7">
      <c r="A70" s="280">
        <v>12</v>
      </c>
      <c r="B70" s="351" t="s">
        <v>356</v>
      </c>
      <c r="C70" s="352">
        <v>6744362</v>
      </c>
      <c r="D70" s="352">
        <v>0</v>
      </c>
      <c r="E70" s="352">
        <v>6461347</v>
      </c>
      <c r="F70" s="132"/>
    </row>
    <row r="71" spans="1:7">
      <c r="A71" s="280">
        <v>13</v>
      </c>
      <c r="B71" s="351" t="s">
        <v>357</v>
      </c>
      <c r="C71" s="352">
        <v>13418373</v>
      </c>
      <c r="D71" s="352">
        <v>0</v>
      </c>
      <c r="E71" s="352">
        <v>11678909</v>
      </c>
      <c r="F71" s="132"/>
    </row>
    <row r="72" spans="1:7">
      <c r="A72" s="280">
        <v>14</v>
      </c>
      <c r="B72" s="353" t="s">
        <v>358</v>
      </c>
      <c r="C72" s="354">
        <v>79476019</v>
      </c>
      <c r="D72" s="354">
        <v>0</v>
      </c>
      <c r="E72" s="354">
        <v>90964459</v>
      </c>
      <c r="F72" s="132"/>
    </row>
    <row r="73" spans="1:7">
      <c r="A73" s="280">
        <v>15</v>
      </c>
      <c r="B73" s="353" t="s">
        <v>359</v>
      </c>
      <c r="C73" s="354">
        <v>0</v>
      </c>
      <c r="D73" s="354">
        <v>0</v>
      </c>
      <c r="E73" s="354">
        <v>775401</v>
      </c>
      <c r="F73" s="132"/>
    </row>
    <row r="74" spans="1:7">
      <c r="A74" s="280">
        <v>16</v>
      </c>
      <c r="B74" s="353" t="s">
        <v>360</v>
      </c>
      <c r="C74" s="354">
        <v>8693164</v>
      </c>
      <c r="D74" s="354">
        <v>0</v>
      </c>
      <c r="E74" s="354">
        <v>10240230</v>
      </c>
      <c r="F74" s="132"/>
    </row>
    <row r="75" spans="1:7">
      <c r="A75" s="280">
        <v>17</v>
      </c>
      <c r="B75" s="353" t="s">
        <v>361</v>
      </c>
      <c r="C75" s="354">
        <v>12160950</v>
      </c>
      <c r="D75" s="354">
        <v>0</v>
      </c>
      <c r="E75" s="354">
        <v>-13618704</v>
      </c>
      <c r="F75" s="132"/>
    </row>
    <row r="76" spans="1:7">
      <c r="A76" s="280">
        <v>18</v>
      </c>
      <c r="B76" s="353" t="s">
        <v>368</v>
      </c>
      <c r="C76" s="354">
        <v>12160950</v>
      </c>
      <c r="D76" s="354">
        <v>0</v>
      </c>
      <c r="E76" s="354">
        <v>-13618704</v>
      </c>
      <c r="F76" s="132"/>
    </row>
    <row r="78" spans="1:7" ht="34.5" customHeight="1">
      <c r="B78" s="281"/>
      <c r="C78" s="367" t="s">
        <v>343</v>
      </c>
      <c r="D78" s="367"/>
      <c r="E78" s="367"/>
    </row>
    <row r="79" spans="1:7" ht="38.25">
      <c r="B79" s="126" t="s">
        <v>1</v>
      </c>
      <c r="C79" s="279" t="s">
        <v>648</v>
      </c>
      <c r="D79" s="279" t="s">
        <v>216</v>
      </c>
      <c r="E79" s="279" t="s">
        <v>649</v>
      </c>
    </row>
    <row r="80" spans="1:7">
      <c r="B80" s="279" t="s">
        <v>217</v>
      </c>
      <c r="C80" s="279" t="s">
        <v>7</v>
      </c>
      <c r="D80" s="279" t="s">
        <v>8</v>
      </c>
      <c r="E80" s="279" t="s">
        <v>9</v>
      </c>
      <c r="F80" s="131"/>
      <c r="G80" s="132"/>
    </row>
    <row r="81" spans="1:5" ht="25.5">
      <c r="A81" s="1">
        <v>1</v>
      </c>
      <c r="B81" s="351" t="s">
        <v>345</v>
      </c>
      <c r="C81" s="352">
        <v>26016586</v>
      </c>
      <c r="D81" s="352">
        <v>0</v>
      </c>
      <c r="E81" s="352">
        <v>15203805</v>
      </c>
    </row>
    <row r="82" spans="1:5">
      <c r="A82" s="1">
        <v>2</v>
      </c>
      <c r="B82" s="353" t="s">
        <v>346</v>
      </c>
      <c r="C82" s="354">
        <v>26016586</v>
      </c>
      <c r="D82" s="354">
        <v>0</v>
      </c>
      <c r="E82" s="354">
        <v>15203805</v>
      </c>
    </row>
    <row r="83" spans="1:5">
      <c r="A83" s="1">
        <v>3</v>
      </c>
      <c r="B83" s="351" t="s">
        <v>347</v>
      </c>
      <c r="C83" s="352">
        <v>90449078</v>
      </c>
      <c r="D83" s="352">
        <v>0</v>
      </c>
      <c r="E83" s="352">
        <v>103254077</v>
      </c>
    </row>
    <row r="84" spans="1:5">
      <c r="A84" s="1">
        <v>4</v>
      </c>
      <c r="B84" s="353" t="s">
        <v>351</v>
      </c>
      <c r="C84" s="354">
        <v>90449078</v>
      </c>
      <c r="D84" s="354">
        <v>0</v>
      </c>
      <c r="E84" s="354">
        <v>103254077</v>
      </c>
    </row>
    <row r="85" spans="1:5">
      <c r="A85" s="1">
        <v>5</v>
      </c>
      <c r="B85" s="351" t="s">
        <v>352</v>
      </c>
      <c r="C85" s="352">
        <v>24137459</v>
      </c>
      <c r="D85" s="352">
        <v>0</v>
      </c>
      <c r="E85" s="352">
        <v>17510058</v>
      </c>
    </row>
    <row r="86" spans="1:5">
      <c r="A86" s="1">
        <v>6</v>
      </c>
      <c r="B86" s="351" t="s">
        <v>353</v>
      </c>
      <c r="C86" s="352">
        <v>5311873</v>
      </c>
      <c r="D86" s="352">
        <v>0</v>
      </c>
      <c r="E86" s="352">
        <v>11095601</v>
      </c>
    </row>
    <row r="87" spans="1:5">
      <c r="A87" s="1">
        <v>7</v>
      </c>
      <c r="B87" s="353" t="s">
        <v>354</v>
      </c>
      <c r="C87" s="354">
        <v>29449332</v>
      </c>
      <c r="D87" s="354">
        <v>0</v>
      </c>
      <c r="E87" s="354">
        <v>28605659</v>
      </c>
    </row>
    <row r="88" spans="1:5">
      <c r="A88" s="1">
        <v>8</v>
      </c>
      <c r="B88" s="351" t="s">
        <v>355</v>
      </c>
      <c r="C88" s="352">
        <v>56235292</v>
      </c>
      <c r="D88" s="352">
        <v>0</v>
      </c>
      <c r="E88" s="352">
        <v>61274292</v>
      </c>
    </row>
    <row r="89" spans="1:5">
      <c r="A89" s="1">
        <v>9</v>
      </c>
      <c r="B89" s="351" t="s">
        <v>356</v>
      </c>
      <c r="C89" s="352">
        <v>9632653</v>
      </c>
      <c r="D89" s="352">
        <v>0</v>
      </c>
      <c r="E89" s="352">
        <v>11209952</v>
      </c>
    </row>
    <row r="90" spans="1:5">
      <c r="A90" s="1">
        <v>10</v>
      </c>
      <c r="B90" s="351" t="s">
        <v>357</v>
      </c>
      <c r="C90" s="352">
        <v>13463983</v>
      </c>
      <c r="D90" s="352">
        <v>0</v>
      </c>
      <c r="E90" s="352">
        <v>13555399</v>
      </c>
    </row>
    <row r="91" spans="1:5">
      <c r="A91" s="1">
        <v>11</v>
      </c>
      <c r="B91" s="353" t="s">
        <v>358</v>
      </c>
      <c r="C91" s="354">
        <v>79331928</v>
      </c>
      <c r="D91" s="354">
        <v>0</v>
      </c>
      <c r="E91" s="354">
        <v>86039643</v>
      </c>
    </row>
    <row r="92" spans="1:5">
      <c r="A92" s="1">
        <v>12</v>
      </c>
      <c r="B92" s="353" t="s">
        <v>359</v>
      </c>
      <c r="C92" s="354">
        <v>0</v>
      </c>
      <c r="D92" s="354">
        <v>0</v>
      </c>
      <c r="E92" s="354">
        <v>91254</v>
      </c>
    </row>
    <row r="93" spans="1:5">
      <c r="A93" s="1">
        <v>13</v>
      </c>
      <c r="B93" s="353" t="s">
        <v>360</v>
      </c>
      <c r="C93" s="354">
        <v>1968041</v>
      </c>
      <c r="D93" s="354">
        <v>0</v>
      </c>
      <c r="E93" s="354">
        <v>4053096</v>
      </c>
    </row>
    <row r="94" spans="1:5">
      <c r="A94" s="1">
        <v>14</v>
      </c>
      <c r="B94" s="353" t="s">
        <v>361</v>
      </c>
      <c r="C94" s="354">
        <v>5716363</v>
      </c>
      <c r="D94" s="354">
        <v>0</v>
      </c>
      <c r="E94" s="354">
        <v>-331770</v>
      </c>
    </row>
    <row r="95" spans="1:5" ht="25.5">
      <c r="A95" s="1">
        <v>15</v>
      </c>
      <c r="B95" s="351" t="s">
        <v>363</v>
      </c>
      <c r="C95" s="352">
        <v>3</v>
      </c>
      <c r="D95" s="352">
        <v>0</v>
      </c>
      <c r="E95" s="352">
        <v>4</v>
      </c>
    </row>
    <row r="96" spans="1:5" ht="25.5">
      <c r="A96" s="1">
        <v>16</v>
      </c>
      <c r="B96" s="353" t="s">
        <v>364</v>
      </c>
      <c r="C96" s="354">
        <v>3</v>
      </c>
      <c r="D96" s="354">
        <v>0</v>
      </c>
      <c r="E96" s="354">
        <v>4</v>
      </c>
    </row>
    <row r="97" spans="1:5">
      <c r="A97" s="1">
        <v>17</v>
      </c>
      <c r="B97" s="353" t="s">
        <v>367</v>
      </c>
      <c r="C97" s="354">
        <v>3</v>
      </c>
      <c r="D97" s="354">
        <v>0</v>
      </c>
      <c r="E97" s="354">
        <v>4</v>
      </c>
    </row>
    <row r="98" spans="1:5">
      <c r="A98" s="1">
        <v>18</v>
      </c>
      <c r="B98" s="353" t="s">
        <v>368</v>
      </c>
      <c r="C98" s="354">
        <v>5716366</v>
      </c>
      <c r="D98" s="354">
        <v>0</v>
      </c>
      <c r="E98" s="354">
        <v>-331766</v>
      </c>
    </row>
  </sheetData>
  <mergeCells count="6">
    <mergeCell ref="C78:E78"/>
    <mergeCell ref="C56:E56"/>
    <mergeCell ref="B1:E1"/>
    <mergeCell ref="B2:E2"/>
    <mergeCell ref="C5:E5"/>
    <mergeCell ref="C35:E35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2" manualBreakCount="2">
    <brk id="34" max="16383" man="1"/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9"/>
  <sheetViews>
    <sheetView view="pageBreakPreview" zoomScale="95" zoomScaleSheetLayoutView="95" workbookViewId="0">
      <selection activeCell="D3" sqref="D3"/>
    </sheetView>
  </sheetViews>
  <sheetFormatPr defaultColWidth="8.85546875" defaultRowHeight="12.75"/>
  <cols>
    <col min="1" max="1" width="6.42578125" style="1" customWidth="1"/>
    <col min="2" max="2" width="64.42578125" style="1" customWidth="1"/>
    <col min="3" max="3" width="13.140625" style="1" customWidth="1"/>
    <col min="4" max="4" width="13.42578125" style="1" customWidth="1"/>
    <col min="5" max="5" width="14.42578125" style="1" customWidth="1"/>
    <col min="6" max="16384" width="8.85546875" style="1"/>
  </cols>
  <sheetData>
    <row r="1" spans="1:5" ht="27" customHeight="1">
      <c r="B1" s="368" t="s">
        <v>650</v>
      </c>
      <c r="C1" s="361"/>
      <c r="D1" s="361"/>
      <c r="E1" s="361"/>
    </row>
    <row r="2" spans="1:5" ht="25.5" customHeight="1">
      <c r="B2" s="362" t="s">
        <v>371</v>
      </c>
      <c r="C2" s="361"/>
      <c r="D2" s="361"/>
      <c r="E2" s="361"/>
    </row>
    <row r="3" spans="1:5" ht="25.5" customHeight="1">
      <c r="B3" s="201"/>
      <c r="C3" s="200"/>
      <c r="D3" s="172" t="s">
        <v>660</v>
      </c>
      <c r="E3" s="200"/>
    </row>
    <row r="4" spans="1:5">
      <c r="E4" s="1" t="s">
        <v>89</v>
      </c>
    </row>
    <row r="6" spans="1:5">
      <c r="D6" s="28" t="s">
        <v>203</v>
      </c>
    </row>
    <row r="7" spans="1:5" s="3" customFormat="1" ht="24">
      <c r="B7" s="133" t="s">
        <v>1</v>
      </c>
      <c r="C7" s="134" t="s">
        <v>648</v>
      </c>
      <c r="D7" s="134" t="s">
        <v>216</v>
      </c>
      <c r="E7" s="134" t="s">
        <v>649</v>
      </c>
    </row>
    <row r="8" spans="1:5">
      <c r="B8" s="279" t="s">
        <v>217</v>
      </c>
      <c r="C8" s="279" t="s">
        <v>7</v>
      </c>
      <c r="D8" s="279" t="s">
        <v>8</v>
      </c>
      <c r="E8" s="279" t="s">
        <v>9</v>
      </c>
    </row>
    <row r="9" spans="1:5">
      <c r="A9" s="357">
        <v>1</v>
      </c>
      <c r="B9" s="351" t="s">
        <v>372</v>
      </c>
      <c r="C9" s="352">
        <v>1279456</v>
      </c>
      <c r="D9" s="352">
        <v>0</v>
      </c>
      <c r="E9" s="352">
        <v>2671169</v>
      </c>
    </row>
    <row r="10" spans="1:5">
      <c r="A10" s="358">
        <v>2</v>
      </c>
      <c r="B10" s="353" t="s">
        <v>373</v>
      </c>
      <c r="C10" s="354">
        <v>1279456</v>
      </c>
      <c r="D10" s="354">
        <v>0</v>
      </c>
      <c r="E10" s="354">
        <v>2671169</v>
      </c>
    </row>
    <row r="11" spans="1:5">
      <c r="A11" s="357">
        <v>3</v>
      </c>
      <c r="B11" s="351" t="s">
        <v>374</v>
      </c>
      <c r="C11" s="352">
        <v>6450524604</v>
      </c>
      <c r="D11" s="352">
        <v>0</v>
      </c>
      <c r="E11" s="352">
        <v>6714386059</v>
      </c>
    </row>
    <row r="12" spans="1:5">
      <c r="A12" s="358">
        <v>4</v>
      </c>
      <c r="B12" s="351" t="s">
        <v>375</v>
      </c>
      <c r="C12" s="352">
        <v>22370384</v>
      </c>
      <c r="D12" s="352">
        <v>0</v>
      </c>
      <c r="E12" s="352">
        <v>37092634</v>
      </c>
    </row>
    <row r="13" spans="1:5">
      <c r="A13" s="357">
        <v>5</v>
      </c>
      <c r="B13" s="351" t="s">
        <v>376</v>
      </c>
      <c r="C13" s="352">
        <v>125351683</v>
      </c>
      <c r="D13" s="352">
        <v>0</v>
      </c>
      <c r="E13" s="352">
        <v>134572034</v>
      </c>
    </row>
    <row r="14" spans="1:5">
      <c r="A14" s="358">
        <v>6</v>
      </c>
      <c r="B14" s="353" t="s">
        <v>377</v>
      </c>
      <c r="C14" s="354">
        <v>6598246671</v>
      </c>
      <c r="D14" s="354">
        <v>0</v>
      </c>
      <c r="E14" s="354">
        <v>6886050727</v>
      </c>
    </row>
    <row r="15" spans="1:5">
      <c r="A15" s="357">
        <v>7</v>
      </c>
      <c r="B15" s="351" t="s">
        <v>378</v>
      </c>
      <c r="C15" s="352">
        <v>20610000</v>
      </c>
      <c r="D15" s="352">
        <v>0</v>
      </c>
      <c r="E15" s="352">
        <v>20610000</v>
      </c>
    </row>
    <row r="16" spans="1:5">
      <c r="A16" s="358">
        <v>8</v>
      </c>
      <c r="B16" s="351" t="s">
        <v>379</v>
      </c>
      <c r="C16" s="352">
        <v>20600000</v>
      </c>
      <c r="D16" s="352">
        <v>0</v>
      </c>
      <c r="E16" s="352">
        <v>20610000</v>
      </c>
    </row>
    <row r="17" spans="1:5">
      <c r="A17" s="357">
        <v>9</v>
      </c>
      <c r="B17" s="351" t="s">
        <v>380</v>
      </c>
      <c r="C17" s="352">
        <v>10000</v>
      </c>
      <c r="D17" s="352">
        <v>0</v>
      </c>
      <c r="E17" s="352">
        <v>0</v>
      </c>
    </row>
    <row r="18" spans="1:5">
      <c r="A18" s="358">
        <v>10</v>
      </c>
      <c r="B18" s="351" t="s">
        <v>454</v>
      </c>
      <c r="C18" s="352">
        <v>29960000</v>
      </c>
      <c r="D18" s="352">
        <v>0</v>
      </c>
      <c r="E18" s="352">
        <v>29960000</v>
      </c>
    </row>
    <row r="19" spans="1:5">
      <c r="A19" s="357">
        <v>11</v>
      </c>
      <c r="B19" s="351" t="s">
        <v>455</v>
      </c>
      <c r="C19" s="352">
        <v>29960000</v>
      </c>
      <c r="D19" s="352">
        <v>0</v>
      </c>
      <c r="E19" s="352">
        <v>29960000</v>
      </c>
    </row>
    <row r="20" spans="1:5">
      <c r="A20" s="358">
        <v>12</v>
      </c>
      <c r="B20" s="353" t="s">
        <v>381</v>
      </c>
      <c r="C20" s="354">
        <v>50570000</v>
      </c>
      <c r="D20" s="354">
        <v>0</v>
      </c>
      <c r="E20" s="354">
        <v>50570000</v>
      </c>
    </row>
    <row r="21" spans="1:5" ht="25.5">
      <c r="A21" s="357">
        <v>13</v>
      </c>
      <c r="B21" s="353" t="s">
        <v>382</v>
      </c>
      <c r="C21" s="354">
        <v>6650096127</v>
      </c>
      <c r="D21" s="354">
        <v>0</v>
      </c>
      <c r="E21" s="354">
        <v>6939291896</v>
      </c>
    </row>
    <row r="22" spans="1:5" ht="25.5">
      <c r="A22" s="358">
        <v>14</v>
      </c>
      <c r="B22" s="351" t="s">
        <v>456</v>
      </c>
      <c r="C22" s="352">
        <v>56843795</v>
      </c>
      <c r="D22" s="352">
        <v>0</v>
      </c>
      <c r="E22" s="352">
        <v>0</v>
      </c>
    </row>
    <row r="23" spans="1:5">
      <c r="A23" s="357">
        <v>15</v>
      </c>
      <c r="B23" s="351" t="s">
        <v>457</v>
      </c>
      <c r="C23" s="352">
        <v>56843795</v>
      </c>
      <c r="D23" s="352">
        <v>0</v>
      </c>
      <c r="E23" s="352">
        <v>0</v>
      </c>
    </row>
    <row r="24" spans="1:5">
      <c r="A24" s="358">
        <v>16</v>
      </c>
      <c r="B24" s="353" t="s">
        <v>458</v>
      </c>
      <c r="C24" s="354">
        <v>56843795</v>
      </c>
      <c r="D24" s="354">
        <v>0</v>
      </c>
      <c r="E24" s="354">
        <v>0</v>
      </c>
    </row>
    <row r="25" spans="1:5">
      <c r="A25" s="357">
        <v>17</v>
      </c>
      <c r="B25" s="353" t="s">
        <v>426</v>
      </c>
      <c r="C25" s="354">
        <v>56843795</v>
      </c>
      <c r="D25" s="354">
        <v>0</v>
      </c>
      <c r="E25" s="354">
        <v>0</v>
      </c>
    </row>
    <row r="26" spans="1:5">
      <c r="A26" s="358">
        <v>18</v>
      </c>
      <c r="B26" s="351" t="s">
        <v>383</v>
      </c>
      <c r="C26" s="352">
        <v>497460</v>
      </c>
      <c r="D26" s="352">
        <v>0</v>
      </c>
      <c r="E26" s="352">
        <v>473400</v>
      </c>
    </row>
    <row r="27" spans="1:5">
      <c r="A27" s="357">
        <v>19</v>
      </c>
      <c r="B27" s="353" t="s">
        <v>384</v>
      </c>
      <c r="C27" s="354">
        <v>497460</v>
      </c>
      <c r="D27" s="354">
        <v>0</v>
      </c>
      <c r="E27" s="354">
        <v>473400</v>
      </c>
    </row>
    <row r="28" spans="1:5">
      <c r="A28" s="358">
        <v>20</v>
      </c>
      <c r="B28" s="351" t="s">
        <v>385</v>
      </c>
      <c r="C28" s="352">
        <v>86245456</v>
      </c>
      <c r="D28" s="352">
        <v>0</v>
      </c>
      <c r="E28" s="352">
        <v>48975129</v>
      </c>
    </row>
    <row r="29" spans="1:5">
      <c r="A29" s="357">
        <v>21</v>
      </c>
      <c r="B29" s="351" t="s">
        <v>459</v>
      </c>
      <c r="C29" s="352">
        <v>531816446</v>
      </c>
      <c r="D29" s="352">
        <v>0</v>
      </c>
      <c r="E29" s="352">
        <v>444359072</v>
      </c>
    </row>
    <row r="30" spans="1:5">
      <c r="A30" s="358">
        <v>22</v>
      </c>
      <c r="B30" s="353" t="s">
        <v>386</v>
      </c>
      <c r="C30" s="354">
        <v>618061902</v>
      </c>
      <c r="D30" s="354">
        <v>0</v>
      </c>
      <c r="E30" s="354">
        <v>493334201</v>
      </c>
    </row>
    <row r="31" spans="1:5">
      <c r="A31" s="357">
        <v>23</v>
      </c>
      <c r="B31" s="353" t="s">
        <v>387</v>
      </c>
      <c r="C31" s="354">
        <v>618559362</v>
      </c>
      <c r="D31" s="354">
        <v>0</v>
      </c>
      <c r="E31" s="354">
        <v>493807601</v>
      </c>
    </row>
    <row r="32" spans="1:5" ht="25.5">
      <c r="A32" s="358">
        <v>24</v>
      </c>
      <c r="B32" s="351" t="s">
        <v>388</v>
      </c>
      <c r="C32" s="352">
        <v>17951713</v>
      </c>
      <c r="D32" s="352">
        <v>0</v>
      </c>
      <c r="E32" s="352">
        <v>23326265</v>
      </c>
    </row>
    <row r="33" spans="1:5" ht="25.5">
      <c r="A33" s="357">
        <v>25</v>
      </c>
      <c r="B33" s="351" t="s">
        <v>389</v>
      </c>
      <c r="C33" s="352">
        <v>8877365</v>
      </c>
      <c r="D33" s="352">
        <v>0</v>
      </c>
      <c r="E33" s="352">
        <v>6917100</v>
      </c>
    </row>
    <row r="34" spans="1:5" ht="25.5">
      <c r="A34" s="358">
        <v>26</v>
      </c>
      <c r="B34" s="351" t="s">
        <v>390</v>
      </c>
      <c r="C34" s="352">
        <v>5357465</v>
      </c>
      <c r="D34" s="352">
        <v>0</v>
      </c>
      <c r="E34" s="352">
        <v>13095089</v>
      </c>
    </row>
    <row r="35" spans="1:5" ht="25.5">
      <c r="A35" s="357">
        <v>27</v>
      </c>
      <c r="B35" s="351" t="s">
        <v>391</v>
      </c>
      <c r="C35" s="352">
        <v>3716883</v>
      </c>
      <c r="D35" s="352">
        <v>0</v>
      </c>
      <c r="E35" s="352">
        <v>3314076</v>
      </c>
    </row>
    <row r="36" spans="1:5" ht="25.5">
      <c r="A36" s="358">
        <v>28</v>
      </c>
      <c r="B36" s="351" t="s">
        <v>392</v>
      </c>
      <c r="C36" s="352">
        <v>0</v>
      </c>
      <c r="D36" s="352">
        <v>0</v>
      </c>
      <c r="E36" s="352">
        <v>42000</v>
      </c>
    </row>
    <row r="37" spans="1:5" ht="38.25">
      <c r="A37" s="357">
        <v>29</v>
      </c>
      <c r="B37" s="351" t="s">
        <v>427</v>
      </c>
      <c r="C37" s="352">
        <v>0</v>
      </c>
      <c r="D37" s="352">
        <v>0</v>
      </c>
      <c r="E37" s="352">
        <v>33071</v>
      </c>
    </row>
    <row r="38" spans="1:5" ht="25.5">
      <c r="A38" s="358">
        <v>30</v>
      </c>
      <c r="B38" s="351" t="s">
        <v>393</v>
      </c>
      <c r="C38" s="352">
        <v>0</v>
      </c>
      <c r="D38" s="352">
        <v>0</v>
      </c>
      <c r="E38" s="352">
        <v>8929</v>
      </c>
    </row>
    <row r="39" spans="1:5" ht="25.5">
      <c r="A39" s="357">
        <v>31</v>
      </c>
      <c r="B39" s="351" t="s">
        <v>657</v>
      </c>
      <c r="C39" s="352">
        <v>0</v>
      </c>
      <c r="D39" s="352">
        <v>0</v>
      </c>
      <c r="E39" s="352">
        <v>10000000</v>
      </c>
    </row>
    <row r="40" spans="1:5" ht="25.5">
      <c r="A40" s="358">
        <v>32</v>
      </c>
      <c r="B40" s="351" t="s">
        <v>658</v>
      </c>
      <c r="C40" s="352">
        <v>0</v>
      </c>
      <c r="D40" s="352">
        <v>0</v>
      </c>
      <c r="E40" s="352">
        <v>10000000</v>
      </c>
    </row>
    <row r="41" spans="1:5" ht="25.5">
      <c r="A41" s="357">
        <v>33</v>
      </c>
      <c r="B41" s="351" t="s">
        <v>394</v>
      </c>
      <c r="C41" s="352">
        <v>1253576</v>
      </c>
      <c r="D41" s="352">
        <v>0</v>
      </c>
      <c r="E41" s="352">
        <v>1253576</v>
      </c>
    </row>
    <row r="42" spans="1:5">
      <c r="A42" s="358">
        <v>34</v>
      </c>
      <c r="B42" s="353" t="s">
        <v>395</v>
      </c>
      <c r="C42" s="354">
        <v>19205289</v>
      </c>
      <c r="D42" s="354">
        <v>0</v>
      </c>
      <c r="E42" s="354">
        <v>34621841</v>
      </c>
    </row>
    <row r="43" spans="1:5" ht="25.5">
      <c r="A43" s="357">
        <v>35</v>
      </c>
      <c r="B43" s="351" t="s">
        <v>460</v>
      </c>
      <c r="C43" s="352">
        <v>25356736</v>
      </c>
      <c r="D43" s="352">
        <v>0</v>
      </c>
      <c r="E43" s="352">
        <v>26334046</v>
      </c>
    </row>
    <row r="44" spans="1:5" ht="25.5">
      <c r="A44" s="358">
        <v>36</v>
      </c>
      <c r="B44" s="351" t="s">
        <v>461</v>
      </c>
      <c r="C44" s="352">
        <v>1631303</v>
      </c>
      <c r="D44" s="352">
        <v>0</v>
      </c>
      <c r="E44" s="352">
        <v>379526</v>
      </c>
    </row>
    <row r="45" spans="1:5" ht="25.5">
      <c r="A45" s="357">
        <v>37</v>
      </c>
      <c r="B45" s="351" t="s">
        <v>462</v>
      </c>
      <c r="C45" s="352">
        <v>23725433</v>
      </c>
      <c r="D45" s="352">
        <v>0</v>
      </c>
      <c r="E45" s="352">
        <v>25954520</v>
      </c>
    </row>
    <row r="46" spans="1:5" ht="25.5">
      <c r="A46" s="358">
        <v>38</v>
      </c>
      <c r="B46" s="353" t="s">
        <v>463</v>
      </c>
      <c r="C46" s="354">
        <v>25356736</v>
      </c>
      <c r="D46" s="354">
        <v>0</v>
      </c>
      <c r="E46" s="354">
        <v>26334046</v>
      </c>
    </row>
    <row r="47" spans="1:5">
      <c r="A47" s="357">
        <v>39</v>
      </c>
      <c r="B47" s="351" t="s">
        <v>396</v>
      </c>
      <c r="C47" s="352">
        <v>474857</v>
      </c>
      <c r="D47" s="352">
        <v>0</v>
      </c>
      <c r="E47" s="352">
        <v>405209</v>
      </c>
    </row>
    <row r="48" spans="1:5">
      <c r="A48" s="358">
        <v>40</v>
      </c>
      <c r="B48" s="351" t="s">
        <v>397</v>
      </c>
      <c r="C48" s="352">
        <v>474857</v>
      </c>
      <c r="D48" s="352">
        <v>0</v>
      </c>
      <c r="E48" s="352">
        <v>405209</v>
      </c>
    </row>
    <row r="49" spans="1:5">
      <c r="A49" s="357">
        <v>41</v>
      </c>
      <c r="B49" s="351" t="s">
        <v>398</v>
      </c>
      <c r="C49" s="352">
        <v>150000</v>
      </c>
      <c r="D49" s="352">
        <v>0</v>
      </c>
      <c r="E49" s="352">
        <v>255000</v>
      </c>
    </row>
    <row r="50" spans="1:5">
      <c r="A50" s="358">
        <v>42</v>
      </c>
      <c r="B50" s="353" t="s">
        <v>399</v>
      </c>
      <c r="C50" s="354">
        <v>624857</v>
      </c>
      <c r="D50" s="354">
        <v>0</v>
      </c>
      <c r="E50" s="354">
        <v>660209</v>
      </c>
    </row>
    <row r="51" spans="1:5">
      <c r="A51" s="357">
        <v>43</v>
      </c>
      <c r="B51" s="353" t="s">
        <v>400</v>
      </c>
      <c r="C51" s="354">
        <v>45186882</v>
      </c>
      <c r="D51" s="354">
        <v>0</v>
      </c>
      <c r="E51" s="354">
        <v>61616096</v>
      </c>
    </row>
    <row r="52" spans="1:5">
      <c r="A52" s="358">
        <v>44</v>
      </c>
      <c r="B52" s="351" t="s">
        <v>401</v>
      </c>
      <c r="C52" s="352">
        <v>622000</v>
      </c>
      <c r="D52" s="352">
        <v>0</v>
      </c>
      <c r="E52" s="352">
        <v>0</v>
      </c>
    </row>
    <row r="53" spans="1:5" ht="25.5">
      <c r="A53" s="357">
        <v>45</v>
      </c>
      <c r="B53" s="353" t="s">
        <v>402</v>
      </c>
      <c r="C53" s="354">
        <v>622000</v>
      </c>
      <c r="D53" s="354">
        <v>0</v>
      </c>
      <c r="E53" s="354">
        <v>0</v>
      </c>
    </row>
    <row r="54" spans="1:5">
      <c r="A54" s="358">
        <v>46</v>
      </c>
      <c r="B54" s="351" t="s">
        <v>403</v>
      </c>
      <c r="C54" s="352">
        <v>-493000</v>
      </c>
      <c r="D54" s="352">
        <v>0</v>
      </c>
      <c r="E54" s="352">
        <v>-1843000</v>
      </c>
    </row>
    <row r="55" spans="1:5">
      <c r="A55" s="357">
        <v>47</v>
      </c>
      <c r="B55" s="353" t="s">
        <v>404</v>
      </c>
      <c r="C55" s="354">
        <v>-493000</v>
      </c>
      <c r="D55" s="354">
        <v>0</v>
      </c>
      <c r="E55" s="354">
        <v>-1843000</v>
      </c>
    </row>
    <row r="56" spans="1:5">
      <c r="A56" s="358">
        <v>48</v>
      </c>
      <c r="B56" s="353" t="s">
        <v>405</v>
      </c>
      <c r="C56" s="354">
        <v>129000</v>
      </c>
      <c r="D56" s="354">
        <v>0</v>
      </c>
      <c r="E56" s="354">
        <v>-1843000</v>
      </c>
    </row>
    <row r="57" spans="1:5">
      <c r="A57" s="357">
        <v>49</v>
      </c>
      <c r="B57" s="353" t="s">
        <v>406</v>
      </c>
      <c r="C57" s="354">
        <v>7370815166</v>
      </c>
      <c r="D57" s="354">
        <v>0</v>
      </c>
      <c r="E57" s="354">
        <v>7492872593</v>
      </c>
    </row>
    <row r="58" spans="1:5">
      <c r="A58" s="358">
        <v>50</v>
      </c>
      <c r="B58" s="351" t="s">
        <v>407</v>
      </c>
      <c r="C58" s="352">
        <v>7080091124</v>
      </c>
      <c r="D58" s="352">
        <v>0</v>
      </c>
      <c r="E58" s="352">
        <v>7080091124</v>
      </c>
    </row>
    <row r="59" spans="1:5">
      <c r="A59" s="357">
        <v>51</v>
      </c>
      <c r="B59" s="351" t="s">
        <v>408</v>
      </c>
      <c r="C59" s="352">
        <v>240895622</v>
      </c>
      <c r="D59" s="352">
        <v>0</v>
      </c>
      <c r="E59" s="352">
        <v>240895622</v>
      </c>
    </row>
    <row r="60" spans="1:5">
      <c r="A60" s="358">
        <v>52</v>
      </c>
      <c r="B60" s="351" t="s">
        <v>464</v>
      </c>
      <c r="C60" s="352">
        <v>56893134</v>
      </c>
      <c r="D60" s="352">
        <v>0</v>
      </c>
      <c r="E60" s="352">
        <v>56893134</v>
      </c>
    </row>
    <row r="61" spans="1:5">
      <c r="A61" s="357">
        <v>53</v>
      </c>
      <c r="B61" s="351" t="s">
        <v>409</v>
      </c>
      <c r="C61" s="352">
        <v>-476500597</v>
      </c>
      <c r="D61" s="352">
        <v>0</v>
      </c>
      <c r="E61" s="352">
        <v>-394032247</v>
      </c>
    </row>
    <row r="62" spans="1:5">
      <c r="A62" s="358">
        <v>54</v>
      </c>
      <c r="B62" s="351" t="s">
        <v>410</v>
      </c>
      <c r="C62" s="352">
        <v>82468350</v>
      </c>
      <c r="D62" s="352">
        <v>0</v>
      </c>
      <c r="E62" s="352">
        <v>120097294</v>
      </c>
    </row>
    <row r="63" spans="1:5">
      <c r="A63" s="357">
        <v>55</v>
      </c>
      <c r="B63" s="353" t="s">
        <v>411</v>
      </c>
      <c r="C63" s="354">
        <v>6983847633</v>
      </c>
      <c r="D63" s="354">
        <v>0</v>
      </c>
      <c r="E63" s="354">
        <v>7103944927</v>
      </c>
    </row>
    <row r="64" spans="1:5">
      <c r="A64" s="358">
        <v>56</v>
      </c>
      <c r="B64" s="351" t="s">
        <v>465</v>
      </c>
      <c r="C64" s="352">
        <v>123562</v>
      </c>
      <c r="D64" s="352">
        <v>0</v>
      </c>
      <c r="E64" s="352">
        <v>0</v>
      </c>
    </row>
    <row r="65" spans="1:5">
      <c r="A65" s="357">
        <v>57</v>
      </c>
      <c r="B65" s="351" t="s">
        <v>412</v>
      </c>
      <c r="C65" s="352">
        <v>336828</v>
      </c>
      <c r="D65" s="352">
        <v>0</v>
      </c>
      <c r="E65" s="352">
        <v>1310763</v>
      </c>
    </row>
    <row r="66" spans="1:5">
      <c r="A66" s="358">
        <v>58</v>
      </c>
      <c r="B66" s="353" t="s">
        <v>413</v>
      </c>
      <c r="C66" s="354">
        <v>460390</v>
      </c>
      <c r="D66" s="354">
        <v>0</v>
      </c>
      <c r="E66" s="354">
        <v>1310763</v>
      </c>
    </row>
    <row r="67" spans="1:5" ht="25.5">
      <c r="A67" s="357">
        <v>59</v>
      </c>
      <c r="B67" s="351" t="s">
        <v>414</v>
      </c>
      <c r="C67" s="352">
        <v>7441757</v>
      </c>
      <c r="D67" s="352">
        <v>0</v>
      </c>
      <c r="E67" s="352">
        <v>8632668</v>
      </c>
    </row>
    <row r="68" spans="1:5" ht="25.5">
      <c r="A68" s="358">
        <v>60</v>
      </c>
      <c r="B68" s="351" t="s">
        <v>415</v>
      </c>
      <c r="C68" s="352">
        <v>7441757</v>
      </c>
      <c r="D68" s="352">
        <v>0</v>
      </c>
      <c r="E68" s="352">
        <v>8632668</v>
      </c>
    </row>
    <row r="69" spans="1:5" ht="25.5">
      <c r="A69" s="357">
        <v>61</v>
      </c>
      <c r="B69" s="353" t="s">
        <v>416</v>
      </c>
      <c r="C69" s="354">
        <v>7441757</v>
      </c>
      <c r="D69" s="354">
        <v>0</v>
      </c>
      <c r="E69" s="354">
        <v>8632668</v>
      </c>
    </row>
    <row r="70" spans="1:5">
      <c r="A70" s="358">
        <v>62</v>
      </c>
      <c r="B70" s="351" t="s">
        <v>417</v>
      </c>
      <c r="C70" s="352">
        <v>13334774</v>
      </c>
      <c r="D70" s="352">
        <v>0</v>
      </c>
      <c r="E70" s="352">
        <v>12859948</v>
      </c>
    </row>
    <row r="71" spans="1:5">
      <c r="A71" s="357">
        <v>63</v>
      </c>
      <c r="B71" s="351" t="s">
        <v>659</v>
      </c>
      <c r="C71" s="352">
        <v>0</v>
      </c>
      <c r="D71" s="352">
        <v>0</v>
      </c>
      <c r="E71" s="352">
        <v>270628</v>
      </c>
    </row>
    <row r="72" spans="1:5" ht="25.5">
      <c r="A72" s="358">
        <v>64</v>
      </c>
      <c r="B72" s="351" t="s">
        <v>466</v>
      </c>
      <c r="C72" s="352">
        <v>3094791</v>
      </c>
      <c r="D72" s="352">
        <v>0</v>
      </c>
      <c r="E72" s="352">
        <v>1577395</v>
      </c>
    </row>
    <row r="73" spans="1:5">
      <c r="A73" s="357">
        <v>65</v>
      </c>
      <c r="B73" s="353" t="s">
        <v>418</v>
      </c>
      <c r="C73" s="354">
        <v>16429565</v>
      </c>
      <c r="D73" s="354">
        <v>0</v>
      </c>
      <c r="E73" s="354">
        <v>14707971</v>
      </c>
    </row>
    <row r="74" spans="1:5">
      <c r="A74" s="358">
        <v>66</v>
      </c>
      <c r="B74" s="353" t="s">
        <v>419</v>
      </c>
      <c r="C74" s="354">
        <v>24331712</v>
      </c>
      <c r="D74" s="354">
        <v>0</v>
      </c>
      <c r="E74" s="354">
        <v>24651402</v>
      </c>
    </row>
    <row r="75" spans="1:5">
      <c r="A75" s="357">
        <v>67</v>
      </c>
      <c r="B75" s="351" t="s">
        <v>420</v>
      </c>
      <c r="C75" s="352">
        <v>3474141</v>
      </c>
      <c r="D75" s="352">
        <v>0</v>
      </c>
      <c r="E75" s="352">
        <v>5114584</v>
      </c>
    </row>
    <row r="76" spans="1:5" s="3" customFormat="1">
      <c r="A76" s="358">
        <v>68</v>
      </c>
      <c r="B76" s="351" t="s">
        <v>421</v>
      </c>
      <c r="C76" s="352">
        <v>359161680</v>
      </c>
      <c r="D76" s="352">
        <v>0</v>
      </c>
      <c r="E76" s="352">
        <v>359161680</v>
      </c>
    </row>
    <row r="77" spans="1:5">
      <c r="A77" s="357">
        <v>69</v>
      </c>
      <c r="B77" s="353" t="s">
        <v>422</v>
      </c>
      <c r="C77" s="354">
        <v>362635821</v>
      </c>
      <c r="D77" s="354">
        <v>0</v>
      </c>
      <c r="E77" s="354">
        <v>364276264</v>
      </c>
    </row>
    <row r="78" spans="1:5">
      <c r="A78" s="358">
        <v>70</v>
      </c>
      <c r="B78" s="353" t="s">
        <v>423</v>
      </c>
      <c r="C78" s="354">
        <v>7370815166</v>
      </c>
      <c r="D78" s="354">
        <v>0</v>
      </c>
      <c r="E78" s="354">
        <v>7492872593</v>
      </c>
    </row>
    <row r="79" spans="1:5">
      <c r="A79" s="269"/>
      <c r="B79" s="270"/>
      <c r="C79" s="267"/>
      <c r="D79" s="267"/>
      <c r="E79" s="267"/>
    </row>
    <row r="80" spans="1:5">
      <c r="D80" s="28" t="s">
        <v>343</v>
      </c>
    </row>
    <row r="81" spans="1:5" s="3" customFormat="1" ht="24">
      <c r="B81" s="133" t="s">
        <v>1</v>
      </c>
      <c r="C81" s="134" t="s">
        <v>648</v>
      </c>
      <c r="D81" s="134" t="s">
        <v>216</v>
      </c>
      <c r="E81" s="134" t="s">
        <v>649</v>
      </c>
    </row>
    <row r="82" spans="1:5">
      <c r="B82" s="279" t="s">
        <v>217</v>
      </c>
      <c r="C82" s="279" t="s">
        <v>7</v>
      </c>
      <c r="D82" s="279" t="s">
        <v>8</v>
      </c>
      <c r="E82" s="279" t="s">
        <v>9</v>
      </c>
    </row>
    <row r="83" spans="1:5">
      <c r="A83" s="357">
        <v>1</v>
      </c>
      <c r="B83" s="351" t="s">
        <v>375</v>
      </c>
      <c r="C83" s="352">
        <v>0</v>
      </c>
      <c r="D83" s="352">
        <v>0</v>
      </c>
      <c r="E83" s="352">
        <v>2359150</v>
      </c>
    </row>
    <row r="84" spans="1:5">
      <c r="A84" s="358">
        <v>2</v>
      </c>
      <c r="B84" s="353" t="s">
        <v>377</v>
      </c>
      <c r="C84" s="354">
        <v>0</v>
      </c>
      <c r="D84" s="354">
        <v>0</v>
      </c>
      <c r="E84" s="354">
        <v>2359150</v>
      </c>
    </row>
    <row r="85" spans="1:5" ht="25.5">
      <c r="A85" s="357">
        <v>3</v>
      </c>
      <c r="B85" s="353" t="s">
        <v>382</v>
      </c>
      <c r="C85" s="354">
        <v>0</v>
      </c>
      <c r="D85" s="354">
        <v>0</v>
      </c>
      <c r="E85" s="354">
        <v>2359150</v>
      </c>
    </row>
    <row r="86" spans="1:5">
      <c r="A86" s="358">
        <v>4</v>
      </c>
      <c r="B86" s="351" t="s">
        <v>424</v>
      </c>
      <c r="C86" s="352">
        <v>371958</v>
      </c>
      <c r="D86" s="352">
        <v>0</v>
      </c>
      <c r="E86" s="352">
        <v>297746</v>
      </c>
    </row>
    <row r="87" spans="1:5">
      <c r="A87" s="357">
        <v>5</v>
      </c>
      <c r="B87" s="353" t="s">
        <v>425</v>
      </c>
      <c r="C87" s="354">
        <v>371958</v>
      </c>
      <c r="D87" s="354">
        <v>0</v>
      </c>
      <c r="E87" s="354">
        <v>297746</v>
      </c>
    </row>
    <row r="88" spans="1:5">
      <c r="A88" s="358">
        <v>6</v>
      </c>
      <c r="B88" s="353" t="s">
        <v>426</v>
      </c>
      <c r="C88" s="354">
        <v>371958</v>
      </c>
      <c r="D88" s="354">
        <v>0</v>
      </c>
      <c r="E88" s="354">
        <v>297746</v>
      </c>
    </row>
    <row r="89" spans="1:5">
      <c r="A89" s="357">
        <v>7</v>
      </c>
      <c r="B89" s="351" t="s">
        <v>383</v>
      </c>
      <c r="C89" s="352">
        <v>150265</v>
      </c>
      <c r="D89" s="352">
        <v>0</v>
      </c>
      <c r="E89" s="352">
        <v>163615</v>
      </c>
    </row>
    <row r="90" spans="1:5">
      <c r="A90" s="358">
        <v>8</v>
      </c>
      <c r="B90" s="353" t="s">
        <v>384</v>
      </c>
      <c r="C90" s="354">
        <v>150265</v>
      </c>
      <c r="D90" s="354">
        <v>0</v>
      </c>
      <c r="E90" s="354">
        <v>163615</v>
      </c>
    </row>
    <row r="91" spans="1:5">
      <c r="A91" s="357">
        <v>9</v>
      </c>
      <c r="B91" s="351" t="s">
        <v>385</v>
      </c>
      <c r="C91" s="352">
        <v>5069593</v>
      </c>
      <c r="D91" s="352">
        <v>0</v>
      </c>
      <c r="E91" s="352">
        <v>1529341</v>
      </c>
    </row>
    <row r="92" spans="1:5">
      <c r="A92" s="358">
        <v>10</v>
      </c>
      <c r="B92" s="353" t="s">
        <v>386</v>
      </c>
      <c r="C92" s="354">
        <v>5069593</v>
      </c>
      <c r="D92" s="354">
        <v>0</v>
      </c>
      <c r="E92" s="354">
        <v>1529341</v>
      </c>
    </row>
    <row r="93" spans="1:5">
      <c r="A93" s="357">
        <v>11</v>
      </c>
      <c r="B93" s="353" t="s">
        <v>387</v>
      </c>
      <c r="C93" s="354">
        <v>5219858</v>
      </c>
      <c r="D93" s="354">
        <v>0</v>
      </c>
      <c r="E93" s="354">
        <v>1692956</v>
      </c>
    </row>
    <row r="94" spans="1:5">
      <c r="A94" s="358">
        <v>12</v>
      </c>
      <c r="B94" s="351" t="s">
        <v>396</v>
      </c>
      <c r="C94" s="352">
        <v>825662</v>
      </c>
      <c r="D94" s="352">
        <v>0</v>
      </c>
      <c r="E94" s="352">
        <v>463136</v>
      </c>
    </row>
    <row r="95" spans="1:5">
      <c r="A95" s="357">
        <v>13</v>
      </c>
      <c r="B95" s="351" t="s">
        <v>397</v>
      </c>
      <c r="C95" s="352">
        <v>825662</v>
      </c>
      <c r="D95" s="352">
        <v>0</v>
      </c>
      <c r="E95" s="352">
        <v>463136</v>
      </c>
    </row>
    <row r="96" spans="1:5">
      <c r="A96" s="358">
        <v>14</v>
      </c>
      <c r="B96" s="353" t="s">
        <v>399</v>
      </c>
      <c r="C96" s="354">
        <v>825662</v>
      </c>
      <c r="D96" s="354">
        <v>0</v>
      </c>
      <c r="E96" s="354">
        <v>463136</v>
      </c>
    </row>
    <row r="97" spans="1:5">
      <c r="A97" s="357">
        <v>15</v>
      </c>
      <c r="B97" s="353" t="s">
        <v>400</v>
      </c>
      <c r="C97" s="354">
        <v>825662</v>
      </c>
      <c r="D97" s="354">
        <v>0</v>
      </c>
      <c r="E97" s="354">
        <v>463136</v>
      </c>
    </row>
    <row r="98" spans="1:5">
      <c r="A98" s="358">
        <v>16</v>
      </c>
      <c r="B98" s="351" t="s">
        <v>401</v>
      </c>
      <c r="C98" s="352">
        <v>555339</v>
      </c>
      <c r="D98" s="352">
        <v>0</v>
      </c>
      <c r="E98" s="352">
        <v>1830000</v>
      </c>
    </row>
    <row r="99" spans="1:5" ht="25.5">
      <c r="A99" s="357">
        <v>17</v>
      </c>
      <c r="B99" s="353" t="s">
        <v>402</v>
      </c>
      <c r="C99" s="354">
        <v>555339</v>
      </c>
      <c r="D99" s="354">
        <v>0</v>
      </c>
      <c r="E99" s="354">
        <v>1830000</v>
      </c>
    </row>
    <row r="100" spans="1:5">
      <c r="A100" s="358">
        <v>18</v>
      </c>
      <c r="B100" s="351" t="s">
        <v>403</v>
      </c>
      <c r="C100" s="352">
        <v>-652339</v>
      </c>
      <c r="D100" s="352">
        <v>0</v>
      </c>
      <c r="E100" s="352">
        <v>-543000</v>
      </c>
    </row>
    <row r="101" spans="1:5">
      <c r="A101" s="357">
        <v>19</v>
      </c>
      <c r="B101" s="353" t="s">
        <v>404</v>
      </c>
      <c r="C101" s="354">
        <v>-652339</v>
      </c>
      <c r="D101" s="354">
        <v>0</v>
      </c>
      <c r="E101" s="354">
        <v>-543000</v>
      </c>
    </row>
    <row r="102" spans="1:5">
      <c r="A102" s="358">
        <v>20</v>
      </c>
      <c r="B102" s="353" t="s">
        <v>405</v>
      </c>
      <c r="C102" s="354">
        <v>-97000</v>
      </c>
      <c r="D102" s="354">
        <v>0</v>
      </c>
      <c r="E102" s="354">
        <v>1287000</v>
      </c>
    </row>
    <row r="103" spans="1:5" s="3" customFormat="1">
      <c r="A103" s="357">
        <v>21</v>
      </c>
      <c r="B103" s="353" t="s">
        <v>406</v>
      </c>
      <c r="C103" s="354">
        <v>6320478</v>
      </c>
      <c r="D103" s="354">
        <v>0</v>
      </c>
      <c r="E103" s="354">
        <v>6099988</v>
      </c>
    </row>
    <row r="104" spans="1:5">
      <c r="A104" s="358">
        <v>22</v>
      </c>
      <c r="B104" s="351" t="s">
        <v>407</v>
      </c>
      <c r="C104" s="352">
        <v>378308</v>
      </c>
      <c r="D104" s="352">
        <v>0</v>
      </c>
      <c r="E104" s="352">
        <v>378308</v>
      </c>
    </row>
    <row r="105" spans="1:5">
      <c r="A105" s="357">
        <v>23</v>
      </c>
      <c r="B105" s="351" t="s">
        <v>464</v>
      </c>
      <c r="C105" s="352">
        <v>570645</v>
      </c>
      <c r="D105" s="352">
        <v>0</v>
      </c>
      <c r="E105" s="352">
        <v>570645</v>
      </c>
    </row>
    <row r="106" spans="1:5">
      <c r="A106" s="358">
        <v>24</v>
      </c>
      <c r="B106" s="351" t="s">
        <v>409</v>
      </c>
      <c r="C106" s="352">
        <v>-6228390</v>
      </c>
      <c r="D106" s="352">
        <v>0</v>
      </c>
      <c r="E106" s="352">
        <v>-512024</v>
      </c>
    </row>
    <row r="107" spans="1:5">
      <c r="A107" s="357">
        <v>25</v>
      </c>
      <c r="B107" s="351" t="s">
        <v>410</v>
      </c>
      <c r="C107" s="352">
        <v>5716366</v>
      </c>
      <c r="D107" s="352">
        <v>0</v>
      </c>
      <c r="E107" s="352">
        <v>-331766</v>
      </c>
    </row>
    <row r="108" spans="1:5">
      <c r="A108" s="358">
        <v>26</v>
      </c>
      <c r="B108" s="353" t="s">
        <v>411</v>
      </c>
      <c r="C108" s="354">
        <v>436929</v>
      </c>
      <c r="D108" s="354">
        <v>0</v>
      </c>
      <c r="E108" s="354">
        <v>105163</v>
      </c>
    </row>
    <row r="109" spans="1:5">
      <c r="A109" s="357">
        <v>27</v>
      </c>
      <c r="B109" s="351" t="s">
        <v>420</v>
      </c>
      <c r="C109" s="352">
        <v>5883549</v>
      </c>
      <c r="D109" s="352">
        <v>0</v>
      </c>
      <c r="E109" s="352">
        <v>5994825</v>
      </c>
    </row>
    <row r="110" spans="1:5">
      <c r="A110" s="358">
        <v>28</v>
      </c>
      <c r="B110" s="353" t="s">
        <v>422</v>
      </c>
      <c r="C110" s="354">
        <v>5883549</v>
      </c>
      <c r="D110" s="354">
        <v>0</v>
      </c>
      <c r="E110" s="354">
        <v>5994825</v>
      </c>
    </row>
    <row r="111" spans="1:5">
      <c r="A111" s="357">
        <v>29</v>
      </c>
      <c r="B111" s="353" t="s">
        <v>423</v>
      </c>
      <c r="C111" s="354">
        <v>6320478</v>
      </c>
      <c r="D111" s="354">
        <v>0</v>
      </c>
      <c r="E111" s="354">
        <v>6099988</v>
      </c>
    </row>
    <row r="112" spans="1:5">
      <c r="A112" s="359"/>
      <c r="B112" s="283"/>
      <c r="C112" s="284"/>
      <c r="D112" s="284"/>
      <c r="E112" s="284"/>
    </row>
    <row r="113" spans="1:5">
      <c r="A113" s="269"/>
      <c r="B113" s="270"/>
      <c r="C113" s="267"/>
      <c r="D113" s="267"/>
      <c r="E113" s="267"/>
    </row>
    <row r="114" spans="1:5">
      <c r="C114" s="28" t="s">
        <v>467</v>
      </c>
      <c r="D114" s="28"/>
    </row>
    <row r="115" spans="1:5" s="3" customFormat="1" ht="24">
      <c r="B115" s="133" t="s">
        <v>1</v>
      </c>
      <c r="C115" s="134" t="s">
        <v>648</v>
      </c>
      <c r="D115" s="134" t="s">
        <v>216</v>
      </c>
      <c r="E115" s="134" t="s">
        <v>649</v>
      </c>
    </row>
    <row r="116" spans="1:5">
      <c r="B116" s="279" t="s">
        <v>217</v>
      </c>
      <c r="C116" s="279" t="s">
        <v>7</v>
      </c>
      <c r="D116" s="279" t="s">
        <v>8</v>
      </c>
      <c r="E116" s="279" t="s">
        <v>9</v>
      </c>
    </row>
    <row r="117" spans="1:5">
      <c r="A117" s="280">
        <v>1</v>
      </c>
      <c r="B117" s="351" t="s">
        <v>375</v>
      </c>
      <c r="C117" s="352">
        <v>0</v>
      </c>
      <c r="D117" s="352">
        <v>0</v>
      </c>
      <c r="E117" s="352">
        <v>2294300</v>
      </c>
    </row>
    <row r="118" spans="1:5">
      <c r="A118" s="285">
        <v>2</v>
      </c>
      <c r="B118" s="353" t="s">
        <v>377</v>
      </c>
      <c r="C118" s="354">
        <v>0</v>
      </c>
      <c r="D118" s="354">
        <v>0</v>
      </c>
      <c r="E118" s="354">
        <v>2294300</v>
      </c>
    </row>
    <row r="119" spans="1:5" ht="25.5">
      <c r="A119" s="280">
        <v>3</v>
      </c>
      <c r="B119" s="353" t="s">
        <v>382</v>
      </c>
      <c r="C119" s="354">
        <v>0</v>
      </c>
      <c r="D119" s="354">
        <v>0</v>
      </c>
      <c r="E119" s="354">
        <v>2294300</v>
      </c>
    </row>
    <row r="120" spans="1:5">
      <c r="A120" s="280">
        <v>4</v>
      </c>
      <c r="B120" s="351" t="s">
        <v>383</v>
      </c>
      <c r="C120" s="352">
        <v>100860</v>
      </c>
      <c r="D120" s="352">
        <v>0</v>
      </c>
      <c r="E120" s="352">
        <v>462825</v>
      </c>
    </row>
    <row r="121" spans="1:5">
      <c r="A121" s="285">
        <v>5</v>
      </c>
      <c r="B121" s="353" t="s">
        <v>384</v>
      </c>
      <c r="C121" s="354">
        <v>100860</v>
      </c>
      <c r="D121" s="354">
        <v>0</v>
      </c>
      <c r="E121" s="354">
        <v>462825</v>
      </c>
    </row>
    <row r="122" spans="1:5">
      <c r="A122" s="280">
        <v>6</v>
      </c>
      <c r="B122" s="351" t="s">
        <v>385</v>
      </c>
      <c r="C122" s="352">
        <v>20070480</v>
      </c>
      <c r="D122" s="352">
        <v>0</v>
      </c>
      <c r="E122" s="352">
        <v>3686087</v>
      </c>
    </row>
    <row r="123" spans="1:5">
      <c r="A123" s="280">
        <v>7</v>
      </c>
      <c r="B123" s="353" t="s">
        <v>386</v>
      </c>
      <c r="C123" s="354">
        <v>20070480</v>
      </c>
      <c r="D123" s="354">
        <v>0</v>
      </c>
      <c r="E123" s="354">
        <v>3686087</v>
      </c>
    </row>
    <row r="124" spans="1:5">
      <c r="A124" s="285">
        <v>8</v>
      </c>
      <c r="B124" s="353" t="s">
        <v>387</v>
      </c>
      <c r="C124" s="354">
        <v>20171340</v>
      </c>
      <c r="D124" s="354">
        <v>0</v>
      </c>
      <c r="E124" s="354">
        <v>4148912</v>
      </c>
    </row>
    <row r="125" spans="1:5" ht="25.5">
      <c r="A125" s="280">
        <v>9</v>
      </c>
      <c r="B125" s="351" t="s">
        <v>392</v>
      </c>
      <c r="C125" s="352">
        <v>184912</v>
      </c>
      <c r="D125" s="352">
        <v>0</v>
      </c>
      <c r="E125" s="352">
        <v>0</v>
      </c>
    </row>
    <row r="126" spans="1:5" ht="38.25">
      <c r="A126" s="280">
        <v>10</v>
      </c>
      <c r="B126" s="351" t="s">
        <v>427</v>
      </c>
      <c r="C126" s="352">
        <v>145600</v>
      </c>
      <c r="D126" s="352">
        <v>0</v>
      </c>
      <c r="E126" s="352">
        <v>0</v>
      </c>
    </row>
    <row r="127" spans="1:5" ht="25.5">
      <c r="A127" s="285">
        <v>11</v>
      </c>
      <c r="B127" s="351" t="s">
        <v>393</v>
      </c>
      <c r="C127" s="352">
        <v>39312</v>
      </c>
      <c r="D127" s="352">
        <v>0</v>
      </c>
      <c r="E127" s="352">
        <v>0</v>
      </c>
    </row>
    <row r="128" spans="1:5">
      <c r="A128" s="280">
        <v>12</v>
      </c>
      <c r="B128" s="353" t="s">
        <v>395</v>
      </c>
      <c r="C128" s="354">
        <v>184912</v>
      </c>
      <c r="D128" s="354">
        <v>0</v>
      </c>
      <c r="E128" s="354">
        <v>0</v>
      </c>
    </row>
    <row r="129" spans="1:5">
      <c r="A129" s="280">
        <v>13</v>
      </c>
      <c r="B129" s="351" t="s">
        <v>396</v>
      </c>
      <c r="C129" s="352">
        <v>946865</v>
      </c>
      <c r="D129" s="352">
        <v>0</v>
      </c>
      <c r="E129" s="352">
        <v>571230</v>
      </c>
    </row>
    <row r="130" spans="1:5">
      <c r="A130" s="285">
        <v>14</v>
      </c>
      <c r="B130" s="351" t="s">
        <v>397</v>
      </c>
      <c r="C130" s="352">
        <v>946865</v>
      </c>
      <c r="D130" s="352">
        <v>0</v>
      </c>
      <c r="E130" s="352">
        <v>571230</v>
      </c>
    </row>
    <row r="131" spans="1:5">
      <c r="A131" s="280">
        <v>15</v>
      </c>
      <c r="B131" s="353" t="s">
        <v>399</v>
      </c>
      <c r="C131" s="354">
        <v>946865</v>
      </c>
      <c r="D131" s="354">
        <v>0</v>
      </c>
      <c r="E131" s="354">
        <v>571230</v>
      </c>
    </row>
    <row r="132" spans="1:5">
      <c r="A132" s="280">
        <v>16</v>
      </c>
      <c r="B132" s="353" t="s">
        <v>400</v>
      </c>
      <c r="C132" s="354">
        <v>1131777</v>
      </c>
      <c r="D132" s="354">
        <v>0</v>
      </c>
      <c r="E132" s="354">
        <v>571230</v>
      </c>
    </row>
    <row r="133" spans="1:5">
      <c r="A133" s="285">
        <v>17</v>
      </c>
      <c r="B133" s="351" t="s">
        <v>401</v>
      </c>
      <c r="C133" s="352">
        <v>1275506</v>
      </c>
      <c r="D133" s="352">
        <v>0</v>
      </c>
      <c r="E133" s="352">
        <v>2709000</v>
      </c>
    </row>
    <row r="134" spans="1:5" ht="25.5">
      <c r="A134" s="280">
        <v>18</v>
      </c>
      <c r="B134" s="353" t="s">
        <v>402</v>
      </c>
      <c r="C134" s="354">
        <v>1275506</v>
      </c>
      <c r="D134" s="354">
        <v>0</v>
      </c>
      <c r="E134" s="354">
        <v>2709000</v>
      </c>
    </row>
    <row r="135" spans="1:5">
      <c r="A135" s="280">
        <v>19</v>
      </c>
      <c r="B135" s="351" t="s">
        <v>403</v>
      </c>
      <c r="C135" s="352">
        <v>-208312</v>
      </c>
      <c r="D135" s="352">
        <v>0</v>
      </c>
      <c r="E135" s="352">
        <v>-1012807</v>
      </c>
    </row>
    <row r="136" spans="1:5">
      <c r="A136" s="285">
        <v>20</v>
      </c>
      <c r="B136" s="353" t="s">
        <v>404</v>
      </c>
      <c r="C136" s="354">
        <v>-208312</v>
      </c>
      <c r="D136" s="354">
        <v>0</v>
      </c>
      <c r="E136" s="354">
        <v>-1012807</v>
      </c>
    </row>
    <row r="137" spans="1:5">
      <c r="A137" s="280">
        <v>21</v>
      </c>
      <c r="B137" s="353" t="s">
        <v>405</v>
      </c>
      <c r="C137" s="354">
        <v>1067194</v>
      </c>
      <c r="D137" s="354">
        <v>0</v>
      </c>
      <c r="E137" s="354">
        <v>1696193</v>
      </c>
    </row>
    <row r="138" spans="1:5" s="3" customFormat="1">
      <c r="A138" s="280">
        <v>22</v>
      </c>
      <c r="B138" s="353" t="s">
        <v>406</v>
      </c>
      <c r="C138" s="354">
        <v>22370311</v>
      </c>
      <c r="D138" s="354">
        <v>0</v>
      </c>
      <c r="E138" s="354">
        <v>8710635</v>
      </c>
    </row>
    <row r="139" spans="1:5">
      <c r="A139" s="285">
        <v>23</v>
      </c>
      <c r="B139" s="351" t="s">
        <v>464</v>
      </c>
      <c r="C139" s="352">
        <v>563504</v>
      </c>
      <c r="D139" s="352">
        <v>0</v>
      </c>
      <c r="E139" s="352">
        <v>563504</v>
      </c>
    </row>
    <row r="140" spans="1:5">
      <c r="A140" s="280">
        <v>24</v>
      </c>
      <c r="B140" s="351" t="s">
        <v>409</v>
      </c>
      <c r="C140" s="352">
        <v>5210024</v>
      </c>
      <c r="D140" s="352">
        <v>0</v>
      </c>
      <c r="E140" s="352">
        <v>17370974</v>
      </c>
    </row>
    <row r="141" spans="1:5">
      <c r="A141" s="280">
        <v>25</v>
      </c>
      <c r="B141" s="351" t="s">
        <v>410</v>
      </c>
      <c r="C141" s="352">
        <v>12160950</v>
      </c>
      <c r="D141" s="352">
        <v>0</v>
      </c>
      <c r="E141" s="352">
        <v>-13618704</v>
      </c>
    </row>
    <row r="142" spans="1:5">
      <c r="A142" s="285">
        <v>26</v>
      </c>
      <c r="B142" s="353" t="s">
        <v>411</v>
      </c>
      <c r="C142" s="354">
        <v>17934478</v>
      </c>
      <c r="D142" s="354">
        <v>0</v>
      </c>
      <c r="E142" s="354">
        <v>4315774</v>
      </c>
    </row>
    <row r="143" spans="1:5">
      <c r="A143" s="280">
        <v>27</v>
      </c>
      <c r="B143" s="351" t="s">
        <v>420</v>
      </c>
      <c r="C143" s="352">
        <v>4435833</v>
      </c>
      <c r="D143" s="352">
        <v>0</v>
      </c>
      <c r="E143" s="352">
        <v>4394861</v>
      </c>
    </row>
    <row r="144" spans="1:5">
      <c r="A144" s="280">
        <v>28</v>
      </c>
      <c r="B144" s="353" t="s">
        <v>422</v>
      </c>
      <c r="C144" s="354">
        <v>4435833</v>
      </c>
      <c r="D144" s="354">
        <v>0</v>
      </c>
      <c r="E144" s="354">
        <v>4394861</v>
      </c>
    </row>
    <row r="145" spans="1:5">
      <c r="A145" s="285">
        <v>29</v>
      </c>
      <c r="B145" s="353" t="s">
        <v>423</v>
      </c>
      <c r="C145" s="354">
        <v>22370311</v>
      </c>
      <c r="D145" s="354">
        <v>0</v>
      </c>
      <c r="E145" s="354">
        <v>8710635</v>
      </c>
    </row>
    <row r="146" spans="1:5">
      <c r="A146" s="359"/>
      <c r="B146" s="277"/>
      <c r="C146" s="278"/>
      <c r="D146" s="278"/>
      <c r="E146" s="278"/>
    </row>
    <row r="147" spans="1:5">
      <c r="A147" s="359"/>
      <c r="B147" s="277"/>
      <c r="C147" s="278"/>
      <c r="D147" s="278"/>
      <c r="E147" s="278"/>
    </row>
    <row r="148" spans="1:5">
      <c r="C148" s="28" t="s">
        <v>661</v>
      </c>
      <c r="D148" s="28"/>
    </row>
    <row r="149" spans="1:5" s="3" customFormat="1" ht="24">
      <c r="B149" s="133" t="s">
        <v>1</v>
      </c>
      <c r="C149" s="134" t="s">
        <v>648</v>
      </c>
      <c r="D149" s="134" t="s">
        <v>216</v>
      </c>
      <c r="E149" s="134" t="s">
        <v>649</v>
      </c>
    </row>
    <row r="150" spans="1:5">
      <c r="B150" s="279" t="s">
        <v>217</v>
      </c>
      <c r="C150" s="279" t="s">
        <v>7</v>
      </c>
      <c r="D150" s="279" t="s">
        <v>8</v>
      </c>
      <c r="E150" s="279" t="s">
        <v>9</v>
      </c>
    </row>
    <row r="151" spans="1:5">
      <c r="A151" s="285">
        <v>1</v>
      </c>
      <c r="B151" s="351" t="s">
        <v>383</v>
      </c>
      <c r="C151" s="352">
        <v>280070</v>
      </c>
      <c r="D151" s="352">
        <v>0</v>
      </c>
      <c r="E151" s="352">
        <v>429210</v>
      </c>
    </row>
    <row r="152" spans="1:5">
      <c r="A152" s="280">
        <v>2</v>
      </c>
      <c r="B152" s="353" t="s">
        <v>384</v>
      </c>
      <c r="C152" s="354">
        <v>280070</v>
      </c>
      <c r="D152" s="354">
        <v>0</v>
      </c>
      <c r="E152" s="354">
        <v>429210</v>
      </c>
    </row>
    <row r="153" spans="1:5">
      <c r="A153" s="280">
        <v>3</v>
      </c>
      <c r="B153" s="351" t="s">
        <v>385</v>
      </c>
      <c r="C153" s="352">
        <v>1400110</v>
      </c>
      <c r="D153" s="352">
        <v>0</v>
      </c>
      <c r="E153" s="352">
        <v>172014</v>
      </c>
    </row>
    <row r="154" spans="1:5">
      <c r="A154" s="285">
        <v>4</v>
      </c>
      <c r="B154" s="353" t="s">
        <v>386</v>
      </c>
      <c r="C154" s="354">
        <v>1400110</v>
      </c>
      <c r="D154" s="354">
        <v>0</v>
      </c>
      <c r="E154" s="354">
        <v>172014</v>
      </c>
    </row>
    <row r="155" spans="1:5">
      <c r="A155" s="280">
        <v>5</v>
      </c>
      <c r="B155" s="353" t="s">
        <v>387</v>
      </c>
      <c r="C155" s="354">
        <v>1680180</v>
      </c>
      <c r="D155" s="354">
        <v>0</v>
      </c>
      <c r="E155" s="354">
        <v>601224</v>
      </c>
    </row>
    <row r="156" spans="1:5">
      <c r="A156" s="280">
        <v>6</v>
      </c>
      <c r="B156" s="351" t="s">
        <v>396</v>
      </c>
      <c r="C156" s="352">
        <v>618641</v>
      </c>
      <c r="D156" s="352">
        <v>0</v>
      </c>
      <c r="E156" s="352">
        <v>814090</v>
      </c>
    </row>
    <row r="157" spans="1:5">
      <c r="A157" s="285">
        <v>7</v>
      </c>
      <c r="B157" s="351" t="s">
        <v>397</v>
      </c>
      <c r="C157" s="352">
        <v>618641</v>
      </c>
      <c r="D157" s="352">
        <v>0</v>
      </c>
      <c r="E157" s="352">
        <v>814090</v>
      </c>
    </row>
    <row r="158" spans="1:5">
      <c r="A158" s="280">
        <v>8</v>
      </c>
      <c r="B158" s="353" t="s">
        <v>399</v>
      </c>
      <c r="C158" s="354">
        <v>618641</v>
      </c>
      <c r="D158" s="354">
        <v>0</v>
      </c>
      <c r="E158" s="354">
        <v>814090</v>
      </c>
    </row>
    <row r="159" spans="1:5">
      <c r="A159" s="280">
        <v>9</v>
      </c>
      <c r="B159" s="353" t="s">
        <v>400</v>
      </c>
      <c r="C159" s="354">
        <v>618641</v>
      </c>
      <c r="D159" s="354">
        <v>0</v>
      </c>
      <c r="E159" s="354">
        <v>814090</v>
      </c>
    </row>
    <row r="160" spans="1:5">
      <c r="A160" s="285">
        <v>10</v>
      </c>
      <c r="B160" s="353" t="s">
        <v>406</v>
      </c>
      <c r="C160" s="354">
        <v>2298821</v>
      </c>
      <c r="D160" s="354">
        <v>0</v>
      </c>
      <c r="E160" s="354">
        <v>1415314</v>
      </c>
    </row>
    <row r="161" spans="1:5">
      <c r="A161" s="280">
        <v>11</v>
      </c>
      <c r="B161" s="351" t="s">
        <v>464</v>
      </c>
      <c r="C161" s="352">
        <v>391233</v>
      </c>
      <c r="D161" s="352">
        <v>0</v>
      </c>
      <c r="E161" s="352">
        <v>391233</v>
      </c>
    </row>
    <row r="162" spans="1:5">
      <c r="A162" s="280">
        <v>12</v>
      </c>
      <c r="B162" s="351" t="s">
        <v>409</v>
      </c>
      <c r="C162" s="352">
        <v>-4843429</v>
      </c>
      <c r="D162" s="352">
        <v>0</v>
      </c>
      <c r="E162" s="352">
        <v>-2495610</v>
      </c>
    </row>
    <row r="163" spans="1:5">
      <c r="A163" s="285">
        <v>13</v>
      </c>
      <c r="B163" s="351" t="s">
        <v>410</v>
      </c>
      <c r="C163" s="352">
        <v>2347819</v>
      </c>
      <c r="D163" s="352">
        <v>0</v>
      </c>
      <c r="E163" s="352">
        <v>-1465345</v>
      </c>
    </row>
    <row r="164" spans="1:5">
      <c r="A164" s="280">
        <v>14</v>
      </c>
      <c r="B164" s="353" t="s">
        <v>411</v>
      </c>
      <c r="C164" s="354">
        <v>-2104377</v>
      </c>
      <c r="D164" s="354">
        <v>0</v>
      </c>
      <c r="E164" s="354">
        <v>-3569722</v>
      </c>
    </row>
    <row r="165" spans="1:5">
      <c r="A165" s="280">
        <v>15</v>
      </c>
      <c r="B165" s="351" t="s">
        <v>420</v>
      </c>
      <c r="C165" s="352">
        <v>4403198</v>
      </c>
      <c r="D165" s="352">
        <v>0</v>
      </c>
      <c r="E165" s="352">
        <v>4985036</v>
      </c>
    </row>
    <row r="166" spans="1:5">
      <c r="A166" s="285">
        <v>16</v>
      </c>
      <c r="B166" s="353" t="s">
        <v>422</v>
      </c>
      <c r="C166" s="354">
        <v>4403198</v>
      </c>
      <c r="D166" s="354">
        <v>0</v>
      </c>
      <c r="E166" s="354">
        <v>4985036</v>
      </c>
    </row>
    <row r="167" spans="1:5">
      <c r="A167" s="280">
        <v>17</v>
      </c>
      <c r="B167" s="353" t="s">
        <v>423</v>
      </c>
      <c r="C167" s="354">
        <v>2298821</v>
      </c>
      <c r="D167" s="354">
        <v>0</v>
      </c>
      <c r="E167" s="354">
        <v>1415314</v>
      </c>
    </row>
    <row r="168" spans="1:5">
      <c r="A168" s="269"/>
      <c r="B168" s="270"/>
      <c r="C168" s="267"/>
      <c r="D168" s="267"/>
      <c r="E168" s="267"/>
    </row>
    <row r="169" spans="1:5">
      <c r="A169" s="271"/>
      <c r="B169" s="272"/>
      <c r="C169" s="268"/>
      <c r="D169" s="268"/>
      <c r="E169" s="268"/>
    </row>
    <row r="170" spans="1:5">
      <c r="A170" s="271"/>
      <c r="B170" s="272"/>
      <c r="C170" s="268"/>
      <c r="D170" s="268"/>
      <c r="E170" s="268"/>
    </row>
    <row r="171" spans="1:5">
      <c r="A171" s="269"/>
      <c r="B171" s="270"/>
      <c r="C171" s="267"/>
      <c r="D171" s="267"/>
      <c r="E171" s="267"/>
    </row>
    <row r="172" spans="1:5">
      <c r="A172" s="269"/>
      <c r="B172" s="270"/>
      <c r="C172" s="267"/>
      <c r="D172" s="267"/>
      <c r="E172" s="267"/>
    </row>
    <row r="173" spans="1:5">
      <c r="A173" s="269"/>
      <c r="B173" s="270"/>
      <c r="C173" s="267"/>
      <c r="D173" s="267"/>
      <c r="E173" s="267"/>
    </row>
    <row r="174" spans="1:5">
      <c r="A174" s="271"/>
      <c r="B174" s="272"/>
      <c r="C174" s="268"/>
      <c r="D174" s="268"/>
      <c r="E174" s="268"/>
    </row>
    <row r="175" spans="1:5">
      <c r="A175" s="271"/>
      <c r="B175" s="272"/>
      <c r="C175" s="268"/>
      <c r="D175" s="268"/>
      <c r="E175" s="268"/>
    </row>
    <row r="176" spans="1:5">
      <c r="A176" s="269"/>
      <c r="B176" s="270"/>
      <c r="C176" s="267"/>
      <c r="D176" s="267"/>
      <c r="E176" s="267"/>
    </row>
    <row r="177" spans="1:5">
      <c r="A177" s="269"/>
      <c r="B177" s="270"/>
      <c r="C177" s="267"/>
      <c r="D177" s="267"/>
      <c r="E177" s="267"/>
    </row>
    <row r="178" spans="1:5">
      <c r="A178" s="269"/>
      <c r="B178" s="270"/>
      <c r="C178" s="267"/>
      <c r="D178" s="267"/>
      <c r="E178" s="267"/>
    </row>
    <row r="179" spans="1:5">
      <c r="A179" s="269"/>
      <c r="B179" s="270"/>
      <c r="C179" s="267"/>
      <c r="D179" s="267"/>
      <c r="E179" s="267"/>
    </row>
    <row r="180" spans="1:5">
      <c r="A180" s="269"/>
      <c r="B180" s="270"/>
      <c r="C180" s="267"/>
      <c r="D180" s="267"/>
      <c r="E180" s="267"/>
    </row>
    <row r="181" spans="1:5">
      <c r="A181" s="269"/>
      <c r="B181" s="270"/>
      <c r="C181" s="267"/>
      <c r="D181" s="267"/>
      <c r="E181" s="267"/>
    </row>
    <row r="182" spans="1:5">
      <c r="A182" s="271"/>
      <c r="B182" s="272"/>
      <c r="C182" s="268"/>
      <c r="D182" s="268"/>
      <c r="E182" s="268"/>
    </row>
    <row r="183" spans="1:5">
      <c r="A183" s="269"/>
      <c r="B183" s="270"/>
      <c r="C183" s="267"/>
      <c r="D183" s="267"/>
      <c r="E183" s="267"/>
    </row>
    <row r="184" spans="1:5">
      <c r="A184" s="269"/>
      <c r="B184" s="270"/>
      <c r="C184" s="267"/>
      <c r="D184" s="267"/>
      <c r="E184" s="267"/>
    </row>
    <row r="185" spans="1:5">
      <c r="A185" s="269"/>
      <c r="B185" s="270"/>
      <c r="C185" s="267"/>
      <c r="D185" s="267"/>
      <c r="E185" s="267"/>
    </row>
    <row r="186" spans="1:5">
      <c r="A186" s="269"/>
      <c r="B186" s="270"/>
      <c r="C186" s="267"/>
      <c r="D186" s="267"/>
      <c r="E186" s="267"/>
    </row>
    <row r="187" spans="1:5">
      <c r="A187" s="269"/>
      <c r="B187" s="270"/>
      <c r="C187" s="267"/>
      <c r="D187" s="267"/>
      <c r="E187" s="267"/>
    </row>
    <row r="188" spans="1:5">
      <c r="A188" s="269"/>
      <c r="B188" s="270"/>
      <c r="C188" s="267"/>
      <c r="D188" s="267"/>
      <c r="E188" s="267"/>
    </row>
    <row r="189" spans="1:5">
      <c r="A189" s="269"/>
      <c r="B189" s="270"/>
      <c r="C189" s="267"/>
      <c r="D189" s="267"/>
      <c r="E189" s="267"/>
    </row>
    <row r="190" spans="1:5">
      <c r="A190" s="269"/>
      <c r="B190" s="270"/>
      <c r="C190" s="267"/>
      <c r="D190" s="267"/>
      <c r="E190" s="267"/>
    </row>
    <row r="191" spans="1:5">
      <c r="A191" s="269"/>
      <c r="B191" s="270"/>
      <c r="C191" s="267"/>
      <c r="D191" s="267"/>
      <c r="E191" s="267"/>
    </row>
    <row r="192" spans="1:5">
      <c r="A192" s="269"/>
      <c r="B192" s="270"/>
      <c r="C192" s="267"/>
      <c r="D192" s="267"/>
      <c r="E192" s="267"/>
    </row>
    <row r="193" spans="1:5">
      <c r="A193" s="269"/>
      <c r="B193" s="270"/>
      <c r="C193" s="267"/>
      <c r="D193" s="267"/>
      <c r="E193" s="267"/>
    </row>
    <row r="194" spans="1:5">
      <c r="A194" s="269"/>
      <c r="B194" s="270"/>
      <c r="C194" s="267"/>
      <c r="D194" s="267"/>
      <c r="E194" s="267"/>
    </row>
    <row r="195" spans="1:5">
      <c r="A195" s="269"/>
      <c r="B195" s="270"/>
      <c r="C195" s="267"/>
      <c r="D195" s="267"/>
      <c r="E195" s="267"/>
    </row>
    <row r="196" spans="1:5">
      <c r="A196" s="269"/>
      <c r="B196" s="270"/>
      <c r="C196" s="267"/>
      <c r="D196" s="267"/>
      <c r="E196" s="267"/>
    </row>
    <row r="197" spans="1:5">
      <c r="A197" s="269"/>
      <c r="B197" s="270"/>
      <c r="C197" s="267"/>
      <c r="D197" s="267"/>
      <c r="E197" s="267"/>
    </row>
    <row r="198" spans="1:5">
      <c r="A198" s="269"/>
      <c r="B198" s="270"/>
      <c r="C198" s="267"/>
      <c r="D198" s="267"/>
      <c r="E198" s="267"/>
    </row>
    <row r="199" spans="1:5">
      <c r="A199" s="269"/>
      <c r="B199" s="270"/>
      <c r="C199" s="267"/>
      <c r="D199" s="267"/>
      <c r="E199" s="267"/>
    </row>
    <row r="200" spans="1:5">
      <c r="A200" s="269"/>
      <c r="B200" s="270"/>
      <c r="C200" s="267"/>
      <c r="D200" s="267"/>
      <c r="E200" s="267"/>
    </row>
    <row r="201" spans="1:5">
      <c r="A201" s="269"/>
      <c r="B201" s="270"/>
      <c r="C201" s="267"/>
      <c r="D201" s="267"/>
      <c r="E201" s="267"/>
    </row>
    <row r="202" spans="1:5">
      <c r="A202" s="269"/>
      <c r="B202" s="270"/>
      <c r="C202" s="267"/>
      <c r="D202" s="267"/>
      <c r="E202" s="267"/>
    </row>
    <row r="203" spans="1:5">
      <c r="A203" s="269"/>
      <c r="B203" s="270"/>
      <c r="C203" s="267"/>
      <c r="D203" s="267"/>
      <c r="E203" s="267"/>
    </row>
    <row r="204" spans="1:5">
      <c r="A204" s="269"/>
      <c r="B204" s="270"/>
      <c r="C204" s="267"/>
      <c r="D204" s="267"/>
      <c r="E204" s="267"/>
    </row>
    <row r="205" spans="1:5">
      <c r="A205" s="269"/>
      <c r="B205" s="270"/>
      <c r="C205" s="267"/>
      <c r="D205" s="267"/>
      <c r="E205" s="267"/>
    </row>
    <row r="206" spans="1:5">
      <c r="A206" s="269"/>
      <c r="B206" s="270"/>
      <c r="C206" s="267"/>
      <c r="D206" s="267"/>
      <c r="E206" s="267"/>
    </row>
    <row r="207" spans="1:5">
      <c r="A207" s="269"/>
      <c r="B207" s="270"/>
      <c r="C207" s="267"/>
      <c r="D207" s="267"/>
      <c r="E207" s="267"/>
    </row>
    <row r="208" spans="1:5">
      <c r="A208" s="271"/>
      <c r="B208" s="272"/>
      <c r="C208" s="268"/>
      <c r="D208" s="268"/>
      <c r="E208" s="268"/>
    </row>
    <row r="209" spans="1:5">
      <c r="A209" s="269"/>
      <c r="B209" s="270"/>
      <c r="C209" s="267"/>
      <c r="D209" s="267"/>
      <c r="E209" s="267"/>
    </row>
    <row r="210" spans="1:5">
      <c r="A210" s="269"/>
      <c r="B210" s="270"/>
      <c r="C210" s="267"/>
      <c r="D210" s="267"/>
      <c r="E210" s="267"/>
    </row>
    <row r="211" spans="1:5">
      <c r="A211" s="269"/>
      <c r="B211" s="270"/>
      <c r="C211" s="267"/>
      <c r="D211" s="267"/>
      <c r="E211" s="267"/>
    </row>
    <row r="212" spans="1:5">
      <c r="A212" s="269"/>
      <c r="B212" s="270"/>
      <c r="C212" s="267"/>
      <c r="D212" s="267"/>
      <c r="E212" s="267"/>
    </row>
    <row r="213" spans="1:5">
      <c r="A213" s="269"/>
      <c r="B213" s="270"/>
      <c r="C213" s="267"/>
      <c r="D213" s="267"/>
      <c r="E213" s="267"/>
    </row>
    <row r="214" spans="1:5">
      <c r="A214" s="269"/>
      <c r="B214" s="270"/>
      <c r="C214" s="267"/>
      <c r="D214" s="267"/>
      <c r="E214" s="267"/>
    </row>
    <row r="215" spans="1:5">
      <c r="A215" s="269"/>
      <c r="B215" s="270"/>
      <c r="C215" s="267"/>
      <c r="D215" s="267"/>
      <c r="E215" s="267"/>
    </row>
    <row r="216" spans="1:5">
      <c r="A216" s="269"/>
      <c r="B216" s="270"/>
      <c r="C216" s="267"/>
      <c r="D216" s="267"/>
      <c r="E216" s="267"/>
    </row>
    <row r="217" spans="1:5">
      <c r="A217" s="269"/>
      <c r="B217" s="270"/>
      <c r="C217" s="267"/>
      <c r="D217" s="267"/>
      <c r="E217" s="267"/>
    </row>
    <row r="218" spans="1:5">
      <c r="A218" s="269"/>
      <c r="B218" s="270"/>
      <c r="C218" s="267"/>
      <c r="D218" s="267"/>
      <c r="E218" s="267"/>
    </row>
    <row r="219" spans="1:5">
      <c r="A219" s="269"/>
      <c r="B219" s="270"/>
      <c r="C219" s="267"/>
      <c r="D219" s="267"/>
      <c r="E219" s="267"/>
    </row>
    <row r="220" spans="1:5">
      <c r="A220" s="269"/>
      <c r="B220" s="270"/>
      <c r="C220" s="267"/>
      <c r="D220" s="267"/>
      <c r="E220" s="267"/>
    </row>
    <row r="221" spans="1:5">
      <c r="A221" s="269"/>
      <c r="B221" s="270"/>
      <c r="C221" s="267"/>
      <c r="D221" s="267"/>
      <c r="E221" s="267"/>
    </row>
    <row r="222" spans="1:5">
      <c r="A222" s="269"/>
      <c r="B222" s="270"/>
      <c r="C222" s="267"/>
      <c r="D222" s="267"/>
      <c r="E222" s="267"/>
    </row>
    <row r="223" spans="1:5">
      <c r="A223" s="269"/>
      <c r="B223" s="270"/>
      <c r="C223" s="267"/>
      <c r="D223" s="267"/>
      <c r="E223" s="267"/>
    </row>
    <row r="224" spans="1:5">
      <c r="A224" s="269"/>
      <c r="B224" s="270"/>
      <c r="C224" s="267"/>
      <c r="D224" s="267"/>
      <c r="E224" s="267"/>
    </row>
    <row r="225" spans="1:5">
      <c r="A225" s="269"/>
      <c r="B225" s="270"/>
      <c r="C225" s="267"/>
      <c r="D225" s="267"/>
      <c r="E225" s="267"/>
    </row>
    <row r="226" spans="1:5">
      <c r="A226" s="269"/>
      <c r="B226" s="270"/>
      <c r="C226" s="267"/>
      <c r="D226" s="267"/>
      <c r="E226" s="267"/>
    </row>
    <row r="227" spans="1:5">
      <c r="A227" s="269"/>
      <c r="B227" s="270"/>
      <c r="C227" s="267"/>
      <c r="D227" s="267"/>
      <c r="E227" s="267"/>
    </row>
    <row r="228" spans="1:5">
      <c r="A228" s="269"/>
      <c r="B228" s="270"/>
      <c r="C228" s="267"/>
      <c r="D228" s="267"/>
      <c r="E228" s="267"/>
    </row>
    <row r="229" spans="1:5">
      <c r="A229" s="269"/>
      <c r="B229" s="270"/>
      <c r="C229" s="267"/>
      <c r="D229" s="267"/>
      <c r="E229" s="267"/>
    </row>
    <row r="230" spans="1:5">
      <c r="A230" s="269"/>
      <c r="B230" s="270"/>
      <c r="C230" s="267"/>
      <c r="D230" s="267"/>
      <c r="E230" s="267"/>
    </row>
    <row r="231" spans="1:5">
      <c r="A231" s="269"/>
      <c r="B231" s="270"/>
      <c r="C231" s="267"/>
      <c r="D231" s="267"/>
      <c r="E231" s="267"/>
    </row>
    <row r="232" spans="1:5">
      <c r="A232" s="271"/>
      <c r="B232" s="272"/>
      <c r="C232" s="268"/>
      <c r="D232" s="268"/>
      <c r="E232" s="268"/>
    </row>
    <row r="233" spans="1:5">
      <c r="A233" s="269"/>
      <c r="B233" s="270"/>
      <c r="C233" s="267"/>
      <c r="D233" s="267"/>
      <c r="E233" s="267"/>
    </row>
    <row r="234" spans="1:5">
      <c r="A234" s="269"/>
      <c r="B234" s="270"/>
      <c r="C234" s="267"/>
      <c r="D234" s="267"/>
      <c r="E234" s="267"/>
    </row>
    <row r="235" spans="1:5">
      <c r="A235" s="269"/>
      <c r="B235" s="270"/>
      <c r="C235" s="267"/>
      <c r="D235" s="267"/>
      <c r="E235" s="267"/>
    </row>
    <row r="236" spans="1:5">
      <c r="A236" s="269"/>
      <c r="B236" s="270"/>
      <c r="C236" s="267"/>
      <c r="D236" s="267"/>
      <c r="E236" s="267"/>
    </row>
    <row r="237" spans="1:5">
      <c r="A237" s="269"/>
      <c r="B237" s="270"/>
      <c r="C237" s="267"/>
      <c r="D237" s="267"/>
      <c r="E237" s="267"/>
    </row>
    <row r="238" spans="1:5">
      <c r="A238" s="269"/>
      <c r="B238" s="270"/>
      <c r="C238" s="267"/>
      <c r="D238" s="267"/>
      <c r="E238" s="267"/>
    </row>
    <row r="239" spans="1:5">
      <c r="A239" s="269"/>
      <c r="B239" s="270"/>
      <c r="C239" s="267"/>
      <c r="D239" s="267"/>
      <c r="E239" s="267"/>
    </row>
    <row r="240" spans="1:5">
      <c r="A240" s="269"/>
      <c r="B240" s="270"/>
      <c r="C240" s="267"/>
      <c r="D240" s="267"/>
      <c r="E240" s="267"/>
    </row>
    <row r="241" spans="1:5">
      <c r="A241" s="269"/>
      <c r="B241" s="270"/>
      <c r="C241" s="267"/>
      <c r="D241" s="267"/>
      <c r="E241" s="267"/>
    </row>
    <row r="242" spans="1:5">
      <c r="A242" s="271"/>
      <c r="B242" s="272"/>
      <c r="C242" s="268"/>
      <c r="D242" s="268"/>
      <c r="E242" s="268"/>
    </row>
    <row r="243" spans="1:5">
      <c r="A243" s="271"/>
      <c r="B243" s="272"/>
      <c r="C243" s="268"/>
      <c r="D243" s="268"/>
      <c r="E243" s="268"/>
    </row>
    <row r="244" spans="1:5">
      <c r="A244" s="271"/>
      <c r="B244" s="272"/>
      <c r="C244" s="268"/>
      <c r="D244" s="268"/>
      <c r="E244" s="268"/>
    </row>
    <row r="245" spans="1:5">
      <c r="A245" s="269"/>
      <c r="B245" s="270"/>
      <c r="C245" s="267"/>
      <c r="D245" s="267"/>
      <c r="E245" s="267"/>
    </row>
    <row r="246" spans="1:5">
      <c r="A246" s="269"/>
      <c r="B246" s="270"/>
      <c r="C246" s="267"/>
      <c r="D246" s="267"/>
      <c r="E246" s="267"/>
    </row>
    <row r="247" spans="1:5">
      <c r="A247" s="269"/>
      <c r="B247" s="270"/>
      <c r="C247" s="267"/>
      <c r="D247" s="267"/>
      <c r="E247" s="267"/>
    </row>
    <row r="248" spans="1:5">
      <c r="A248" s="271"/>
      <c r="B248" s="272"/>
      <c r="C248" s="268"/>
      <c r="D248" s="268"/>
      <c r="E248" s="268"/>
    </row>
    <row r="249" spans="1:5">
      <c r="A249" s="271"/>
      <c r="B249" s="272"/>
      <c r="C249" s="268"/>
      <c r="D249" s="268"/>
      <c r="E249" s="268"/>
    </row>
  </sheetData>
  <mergeCells count="2">
    <mergeCell ref="B1:E1"/>
    <mergeCell ref="B2:E2"/>
  </mergeCells>
  <pageMargins left="0.33" right="0.41" top="0.74803149606299213" bottom="0.74803149606299213" header="0.31496062992125984" footer="0.31496062992125984"/>
  <pageSetup paperSize="9" scale="37" orientation="landscape" r:id="rId1"/>
  <rowBreaks count="1" manualBreakCount="1"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L28" sqref="L28"/>
    </sheetView>
  </sheetViews>
  <sheetFormatPr defaultColWidth="9" defaultRowHeight="12.75"/>
  <cols>
    <col min="1" max="1" width="6.42578125" style="1" customWidth="1"/>
    <col min="2" max="2" width="73" style="1" customWidth="1"/>
    <col min="3" max="3" width="9" style="1"/>
    <col min="4" max="4" width="13.85546875" style="1" customWidth="1"/>
    <col min="5" max="5" width="11.140625" style="1" customWidth="1"/>
    <col min="6" max="6" width="13.42578125" style="1" customWidth="1"/>
    <col min="7" max="7" width="10.85546875" style="1" customWidth="1"/>
    <col min="8" max="8" width="11.42578125" style="1" customWidth="1"/>
    <col min="9" max="9" width="10.85546875" style="1" customWidth="1"/>
    <col min="10" max="10" width="10.42578125" style="1" customWidth="1"/>
    <col min="11" max="16384" width="9" style="1"/>
  </cols>
  <sheetData>
    <row r="1" spans="1:10">
      <c r="B1" s="135"/>
      <c r="C1" s="72"/>
      <c r="D1" s="72"/>
      <c r="E1" s="72"/>
      <c r="F1" s="72"/>
      <c r="G1" s="172" t="s">
        <v>667</v>
      </c>
    </row>
    <row r="2" spans="1:10" ht="26.45" customHeight="1">
      <c r="B2" s="368" t="s">
        <v>650</v>
      </c>
      <c r="C2" s="371"/>
      <c r="D2" s="371"/>
      <c r="E2" s="371"/>
      <c r="F2" s="371"/>
      <c r="G2" s="372"/>
      <c r="H2" s="372"/>
      <c r="I2" s="372"/>
      <c r="J2" s="372"/>
    </row>
    <row r="3" spans="1:10" ht="30.2" customHeight="1">
      <c r="B3" s="373" t="s">
        <v>218</v>
      </c>
      <c r="C3" s="374"/>
      <c r="D3" s="374"/>
      <c r="E3" s="374"/>
      <c r="F3" s="374"/>
      <c r="G3" s="374"/>
      <c r="H3" s="374"/>
      <c r="I3" s="374"/>
      <c r="J3" s="374"/>
    </row>
    <row r="5" spans="1:10" ht="14.25">
      <c r="B5" s="128" t="s">
        <v>219</v>
      </c>
    </row>
    <row r="6" spans="1:10" ht="38.25">
      <c r="B6" s="136" t="s">
        <v>220</v>
      </c>
      <c r="C6" s="287" t="s">
        <v>221</v>
      </c>
      <c r="D6" s="169" t="s">
        <v>468</v>
      </c>
      <c r="E6" s="169" t="s">
        <v>333</v>
      </c>
      <c r="F6" s="169" t="s">
        <v>663</v>
      </c>
      <c r="G6" s="169" t="s">
        <v>664</v>
      </c>
      <c r="H6" s="171" t="s">
        <v>665</v>
      </c>
      <c r="I6" s="137" t="s">
        <v>469</v>
      </c>
      <c r="J6" s="137" t="s">
        <v>666</v>
      </c>
    </row>
    <row r="7" spans="1:10">
      <c r="B7" s="130" t="s">
        <v>217</v>
      </c>
      <c r="C7" s="288" t="s">
        <v>7</v>
      </c>
      <c r="D7" s="130" t="s">
        <v>8</v>
      </c>
      <c r="E7" s="130" t="s">
        <v>9</v>
      </c>
      <c r="F7" s="130" t="s">
        <v>84</v>
      </c>
      <c r="G7" s="130" t="s">
        <v>11</v>
      </c>
      <c r="H7" s="130" t="s">
        <v>12</v>
      </c>
      <c r="I7" s="130" t="s">
        <v>13</v>
      </c>
      <c r="J7" s="130" t="s">
        <v>14</v>
      </c>
    </row>
    <row r="8" spans="1:10" ht="15">
      <c r="A8" s="1">
        <v>1</v>
      </c>
      <c r="B8" s="138" t="s">
        <v>222</v>
      </c>
      <c r="C8" s="289" t="s">
        <v>223</v>
      </c>
      <c r="D8" s="139">
        <v>229369</v>
      </c>
      <c r="E8" s="139">
        <v>243024</v>
      </c>
      <c r="F8" s="139">
        <v>265036</v>
      </c>
      <c r="G8" s="139">
        <v>265036</v>
      </c>
      <c r="H8" s="139">
        <v>280304</v>
      </c>
      <c r="I8" s="139">
        <v>245000</v>
      </c>
      <c r="J8" s="139">
        <v>247000</v>
      </c>
    </row>
    <row r="9" spans="1:10" ht="15">
      <c r="A9" s="1">
        <v>2</v>
      </c>
      <c r="B9" s="140" t="s">
        <v>224</v>
      </c>
      <c r="C9" s="289" t="s">
        <v>225</v>
      </c>
      <c r="D9" s="139">
        <v>46632</v>
      </c>
      <c r="E9" s="139">
        <v>50298</v>
      </c>
      <c r="F9" s="139">
        <v>50383</v>
      </c>
      <c r="G9" s="139">
        <v>50383</v>
      </c>
      <c r="H9" s="139">
        <v>51156</v>
      </c>
      <c r="I9" s="139">
        <v>50000</v>
      </c>
      <c r="J9" s="139">
        <v>50000</v>
      </c>
    </row>
    <row r="10" spans="1:10" ht="15">
      <c r="A10" s="1">
        <v>3</v>
      </c>
      <c r="B10" s="140" t="s">
        <v>226</v>
      </c>
      <c r="C10" s="289" t="s">
        <v>227</v>
      </c>
      <c r="D10" s="139">
        <v>326447</v>
      </c>
      <c r="E10" s="139">
        <v>291311</v>
      </c>
      <c r="F10" s="139">
        <v>368774</v>
      </c>
      <c r="G10" s="139">
        <v>358714</v>
      </c>
      <c r="H10" s="139">
        <v>297389</v>
      </c>
      <c r="I10" s="139">
        <v>290000</v>
      </c>
      <c r="J10" s="139">
        <v>290000</v>
      </c>
    </row>
    <row r="11" spans="1:10" ht="15">
      <c r="A11" s="1">
        <v>4</v>
      </c>
      <c r="B11" s="141" t="s">
        <v>228</v>
      </c>
      <c r="C11" s="289" t="s">
        <v>229</v>
      </c>
      <c r="D11" s="139">
        <v>3765</v>
      </c>
      <c r="E11" s="139">
        <v>4000</v>
      </c>
      <c r="F11" s="139">
        <v>2773</v>
      </c>
      <c r="G11" s="139">
        <v>2773</v>
      </c>
      <c r="H11" s="139">
        <v>4000</v>
      </c>
      <c r="I11" s="139">
        <v>4000</v>
      </c>
      <c r="J11" s="139">
        <v>4000</v>
      </c>
    </row>
    <row r="12" spans="1:10" ht="15">
      <c r="A12" s="1">
        <v>5</v>
      </c>
      <c r="B12" s="141" t="s">
        <v>230</v>
      </c>
      <c r="C12" s="289" t="s">
        <v>231</v>
      </c>
      <c r="D12" s="139">
        <v>82000</v>
      </c>
      <c r="E12" s="139">
        <v>93842</v>
      </c>
      <c r="F12" s="139">
        <v>90920</v>
      </c>
      <c r="G12" s="139">
        <v>90920</v>
      </c>
      <c r="H12" s="139">
        <v>79800</v>
      </c>
      <c r="I12" s="139">
        <v>80000</v>
      </c>
      <c r="J12" s="139">
        <v>80000</v>
      </c>
    </row>
    <row r="13" spans="1:10" ht="15">
      <c r="A13" s="1">
        <v>6</v>
      </c>
      <c r="B13" s="141" t="s">
        <v>428</v>
      </c>
      <c r="C13" s="289" t="s">
        <v>231</v>
      </c>
      <c r="D13" s="139" t="s">
        <v>470</v>
      </c>
      <c r="E13" s="139">
        <v>29271</v>
      </c>
      <c r="F13" s="139">
        <v>492775</v>
      </c>
      <c r="G13" s="139" t="s">
        <v>470</v>
      </c>
      <c r="H13" s="139">
        <v>38931</v>
      </c>
      <c r="I13" s="139">
        <v>30000</v>
      </c>
      <c r="J13" s="139">
        <v>30000</v>
      </c>
    </row>
    <row r="14" spans="1:10" ht="15">
      <c r="A14" s="1">
        <v>7</v>
      </c>
      <c r="B14" s="142" t="s">
        <v>232</v>
      </c>
      <c r="C14" s="290"/>
      <c r="D14" s="143">
        <f t="shared" ref="D14" si="0">SUM(D8:D13)</f>
        <v>688213</v>
      </c>
      <c r="E14" s="143">
        <f t="shared" ref="D14:E14" si="1">SUM(E8:E13)</f>
        <v>711746</v>
      </c>
      <c r="F14" s="143">
        <f t="shared" ref="F14:I14" si="2">SUM(F8:F13)</f>
        <v>1270661</v>
      </c>
      <c r="G14" s="143">
        <f t="shared" si="2"/>
        <v>767826</v>
      </c>
      <c r="H14" s="143">
        <f t="shared" si="2"/>
        <v>751580</v>
      </c>
      <c r="I14" s="143">
        <f t="shared" si="2"/>
        <v>699000</v>
      </c>
      <c r="J14" s="143">
        <f>SUM(J8:J13)</f>
        <v>701000</v>
      </c>
    </row>
    <row r="15" spans="1:10" ht="15">
      <c r="A15" s="1">
        <v>8</v>
      </c>
      <c r="B15" s="144" t="s">
        <v>233</v>
      </c>
      <c r="C15" s="289" t="s">
        <v>234</v>
      </c>
      <c r="D15" s="139">
        <v>170596</v>
      </c>
      <c r="E15" s="139">
        <v>820151</v>
      </c>
      <c r="F15" s="139">
        <v>341032</v>
      </c>
      <c r="G15" s="139">
        <v>341032</v>
      </c>
      <c r="H15" s="139">
        <v>573230</v>
      </c>
      <c r="I15" s="139">
        <v>150000</v>
      </c>
      <c r="J15" s="139">
        <v>150000</v>
      </c>
    </row>
    <row r="16" spans="1:10" ht="15">
      <c r="A16" s="1">
        <v>9</v>
      </c>
      <c r="B16" s="141" t="s">
        <v>235</v>
      </c>
      <c r="C16" s="289" t="s">
        <v>236</v>
      </c>
      <c r="D16" s="139">
        <v>1260</v>
      </c>
      <c r="E16" s="139">
        <v>0</v>
      </c>
      <c r="F16" s="139">
        <v>17288</v>
      </c>
      <c r="G16" s="139">
        <v>17288</v>
      </c>
      <c r="H16" s="139">
        <v>0</v>
      </c>
      <c r="I16" s="139"/>
      <c r="J16" s="139"/>
    </row>
    <row r="17" spans="1:10" ht="15">
      <c r="A17" s="1">
        <v>10</v>
      </c>
      <c r="B17" s="141" t="s">
        <v>237</v>
      </c>
      <c r="C17" s="289" t="s">
        <v>238</v>
      </c>
      <c r="D17" s="139">
        <v>4857</v>
      </c>
      <c r="E17" s="139">
        <v>0</v>
      </c>
      <c r="F17" s="139">
        <f>1292+200</f>
        <v>1492</v>
      </c>
      <c r="G17" s="139">
        <f>1292+200</f>
        <v>1492</v>
      </c>
      <c r="H17" s="139">
        <v>0</v>
      </c>
      <c r="I17" s="139"/>
      <c r="J17" s="139"/>
    </row>
    <row r="18" spans="1:10" ht="15">
      <c r="A18" s="1">
        <v>11</v>
      </c>
      <c r="B18" s="142" t="s">
        <v>239</v>
      </c>
      <c r="C18" s="290"/>
      <c r="D18" s="143">
        <f t="shared" ref="D18" si="3">SUM(D15:D17)</f>
        <v>176713</v>
      </c>
      <c r="E18" s="143">
        <f t="shared" ref="D18:E18" si="4">SUM(E15:E17)</f>
        <v>820151</v>
      </c>
      <c r="F18" s="143">
        <f t="shared" ref="F18:J18" si="5">SUM(F15:F17)</f>
        <v>359812</v>
      </c>
      <c r="G18" s="143">
        <f t="shared" si="5"/>
        <v>359812</v>
      </c>
      <c r="H18" s="143">
        <f t="shared" si="5"/>
        <v>573230</v>
      </c>
      <c r="I18" s="143">
        <f t="shared" si="5"/>
        <v>150000</v>
      </c>
      <c r="J18" s="143">
        <f t="shared" si="5"/>
        <v>150000</v>
      </c>
    </row>
    <row r="19" spans="1:10" ht="15.75">
      <c r="A19" s="1">
        <v>12</v>
      </c>
      <c r="B19" s="145" t="s">
        <v>240</v>
      </c>
      <c r="C19" s="291" t="s">
        <v>241</v>
      </c>
      <c r="D19" s="286">
        <f t="shared" ref="D19" si="6">D14+D18</f>
        <v>864926</v>
      </c>
      <c r="E19" s="286">
        <f t="shared" ref="D19:E19" si="7">E14+E18</f>
        <v>1531897</v>
      </c>
      <c r="F19" s="286">
        <f t="shared" ref="F19:J19" si="8">F14+F18</f>
        <v>1630473</v>
      </c>
      <c r="G19" s="286">
        <f t="shared" si="8"/>
        <v>1127638</v>
      </c>
      <c r="H19" s="286">
        <f t="shared" si="8"/>
        <v>1324810</v>
      </c>
      <c r="I19" s="286">
        <f t="shared" si="8"/>
        <v>849000</v>
      </c>
      <c r="J19" s="286">
        <f t="shared" si="8"/>
        <v>851000</v>
      </c>
    </row>
    <row r="20" spans="1:10" ht="15">
      <c r="A20" s="1">
        <v>13</v>
      </c>
      <c r="B20" s="146" t="s">
        <v>242</v>
      </c>
      <c r="C20" s="151" t="s">
        <v>243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</row>
    <row r="21" spans="1:10" ht="15">
      <c r="A21" s="1">
        <v>14</v>
      </c>
      <c r="B21" s="148" t="s">
        <v>244</v>
      </c>
      <c r="C21" s="151" t="s">
        <v>245</v>
      </c>
      <c r="D21" s="149">
        <v>86804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</row>
    <row r="22" spans="1:10" ht="14.25">
      <c r="A22" s="1">
        <v>15</v>
      </c>
      <c r="B22" s="150" t="s">
        <v>246</v>
      </c>
      <c r="C22" s="151" t="s">
        <v>247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0" ht="14.25">
      <c r="A23" s="1">
        <v>16</v>
      </c>
      <c r="B23" s="150" t="s">
        <v>248</v>
      </c>
      <c r="C23" s="151" t="s">
        <v>249</v>
      </c>
      <c r="D23" s="118">
        <v>8117</v>
      </c>
      <c r="E23" s="118">
        <v>7442</v>
      </c>
      <c r="F23" s="118">
        <v>7896</v>
      </c>
      <c r="G23" s="118">
        <v>7896</v>
      </c>
      <c r="H23" s="118">
        <v>8633</v>
      </c>
      <c r="I23" s="118">
        <v>0</v>
      </c>
      <c r="J23" s="118">
        <v>0</v>
      </c>
    </row>
    <row r="24" spans="1:10" ht="14.25">
      <c r="A24" s="1">
        <v>17</v>
      </c>
      <c r="B24" s="148" t="s">
        <v>250</v>
      </c>
      <c r="C24" s="151" t="s">
        <v>251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</row>
    <row r="25" spans="1:10" ht="14.25">
      <c r="A25" s="1">
        <v>18</v>
      </c>
      <c r="B25" s="150" t="s">
        <v>252</v>
      </c>
      <c r="C25" s="151" t="s">
        <v>253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</row>
    <row r="26" spans="1:10" ht="14.25">
      <c r="A26" s="1">
        <v>19</v>
      </c>
      <c r="B26" s="150" t="s">
        <v>254</v>
      </c>
      <c r="C26" s="151" t="s">
        <v>255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0" ht="14.25">
      <c r="A27" s="1">
        <v>20</v>
      </c>
      <c r="B27" s="150" t="s">
        <v>256</v>
      </c>
      <c r="C27" s="151" t="s">
        <v>257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</row>
    <row r="28" spans="1:10" ht="15">
      <c r="A28" s="1">
        <v>21</v>
      </c>
      <c r="B28" s="152" t="s">
        <v>258</v>
      </c>
      <c r="C28" s="154" t="s">
        <v>259</v>
      </c>
      <c r="D28" s="149">
        <f t="shared" ref="D28" si="9">SUM(D20:D27)</f>
        <v>94921</v>
      </c>
      <c r="E28" s="149">
        <f t="shared" ref="D28:E28" si="10">SUM(E20:E27)</f>
        <v>7442</v>
      </c>
      <c r="F28" s="149">
        <f t="shared" ref="F28:J28" si="11">SUM(F20:F27)</f>
        <v>7896</v>
      </c>
      <c r="G28" s="149">
        <f t="shared" si="11"/>
        <v>7896</v>
      </c>
      <c r="H28" s="149">
        <f t="shared" si="11"/>
        <v>8633</v>
      </c>
      <c r="I28" s="149">
        <f t="shared" si="11"/>
        <v>0</v>
      </c>
      <c r="J28" s="149">
        <f t="shared" si="11"/>
        <v>0</v>
      </c>
    </row>
    <row r="29" spans="1:10" ht="14.25">
      <c r="A29" s="1">
        <v>22</v>
      </c>
      <c r="B29" s="153" t="s">
        <v>260</v>
      </c>
      <c r="C29" s="154" t="s">
        <v>261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</row>
    <row r="30" spans="1:10" ht="14.25">
      <c r="A30" s="1">
        <v>23</v>
      </c>
      <c r="B30" s="153" t="s">
        <v>262</v>
      </c>
      <c r="C30" s="154" t="s">
        <v>263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</row>
    <row r="31" spans="1:10" ht="15.75">
      <c r="A31" s="1">
        <v>24</v>
      </c>
      <c r="B31" s="156" t="s">
        <v>66</v>
      </c>
      <c r="C31" s="292" t="s">
        <v>264</v>
      </c>
      <c r="D31" s="157">
        <f t="shared" ref="D31" si="12">D28+D29+D30</f>
        <v>94921</v>
      </c>
      <c r="E31" s="157">
        <f t="shared" ref="D31:E31" si="13">E28+E29+E30</f>
        <v>7442</v>
      </c>
      <c r="F31" s="157">
        <f t="shared" ref="F31:J31" si="14">F28+F29+F30</f>
        <v>7896</v>
      </c>
      <c r="G31" s="157">
        <f t="shared" si="14"/>
        <v>7896</v>
      </c>
      <c r="H31" s="157">
        <f t="shared" si="14"/>
        <v>8633</v>
      </c>
      <c r="I31" s="157">
        <f t="shared" si="14"/>
        <v>0</v>
      </c>
      <c r="J31" s="157">
        <f t="shared" si="14"/>
        <v>0</v>
      </c>
    </row>
    <row r="32" spans="1:10" ht="15.75">
      <c r="A32" s="1">
        <v>25</v>
      </c>
      <c r="B32" s="158" t="s">
        <v>265</v>
      </c>
      <c r="C32" s="159"/>
      <c r="D32" s="170">
        <f t="shared" ref="D32" si="15">D19+D31</f>
        <v>959847</v>
      </c>
      <c r="E32" s="170">
        <f t="shared" ref="D32:E32" si="16">E19+E31</f>
        <v>1539339</v>
      </c>
      <c r="F32" s="170">
        <f t="shared" ref="F32:J32" si="17">F19+F31</f>
        <v>1638369</v>
      </c>
      <c r="G32" s="170">
        <f t="shared" si="17"/>
        <v>1135534</v>
      </c>
      <c r="H32" s="170">
        <f t="shared" si="17"/>
        <v>1333443</v>
      </c>
      <c r="I32" s="170">
        <f t="shared" si="17"/>
        <v>849000</v>
      </c>
      <c r="J32" s="170">
        <f t="shared" si="17"/>
        <v>851000</v>
      </c>
    </row>
    <row r="33" spans="1:10" ht="38.25">
      <c r="A33" s="1">
        <v>26</v>
      </c>
      <c r="B33" s="136" t="s">
        <v>220</v>
      </c>
      <c r="C33" s="287" t="s">
        <v>266</v>
      </c>
      <c r="D33" s="169" t="s">
        <v>468</v>
      </c>
      <c r="E33" s="169" t="s">
        <v>333</v>
      </c>
      <c r="F33" s="169" t="s">
        <v>663</v>
      </c>
      <c r="G33" s="169" t="s">
        <v>664</v>
      </c>
      <c r="H33" s="171" t="s">
        <v>665</v>
      </c>
      <c r="I33" s="137" t="s">
        <v>469</v>
      </c>
      <c r="J33" s="137" t="s">
        <v>666</v>
      </c>
    </row>
    <row r="34" spans="1:10" ht="15">
      <c r="A34" s="1">
        <v>27</v>
      </c>
      <c r="B34" s="140" t="s">
        <v>267</v>
      </c>
      <c r="C34" s="293" t="s">
        <v>268</v>
      </c>
      <c r="D34" s="160">
        <v>17364</v>
      </c>
      <c r="E34" s="160"/>
      <c r="F34" s="160"/>
      <c r="G34" s="160"/>
      <c r="H34" s="160">
        <v>0</v>
      </c>
      <c r="I34" s="160">
        <v>2500</v>
      </c>
      <c r="J34" s="160">
        <v>2500</v>
      </c>
    </row>
    <row r="35" spans="1:10" ht="15">
      <c r="A35" s="1">
        <v>28</v>
      </c>
      <c r="B35" s="140" t="s">
        <v>429</v>
      </c>
      <c r="C35" s="293" t="s">
        <v>268</v>
      </c>
      <c r="D35" s="160">
        <v>214927</v>
      </c>
      <c r="E35" s="160">
        <v>206169</v>
      </c>
      <c r="F35" s="160">
        <v>225714</v>
      </c>
      <c r="G35" s="160">
        <v>225714</v>
      </c>
      <c r="H35" s="160">
        <v>215817</v>
      </c>
      <c r="I35" s="160">
        <v>210000</v>
      </c>
      <c r="J35" s="160">
        <v>210000</v>
      </c>
    </row>
    <row r="36" spans="1:10" ht="15">
      <c r="A36" s="1">
        <v>29</v>
      </c>
      <c r="B36" s="140" t="s">
        <v>269</v>
      </c>
      <c r="C36" s="293" t="s">
        <v>270</v>
      </c>
      <c r="D36" s="160">
        <v>249846</v>
      </c>
      <c r="E36" s="160">
        <v>251800</v>
      </c>
      <c r="F36" s="160">
        <v>301224</v>
      </c>
      <c r="G36" s="160">
        <v>301224</v>
      </c>
      <c r="H36" s="160">
        <v>264300</v>
      </c>
      <c r="I36" s="160">
        <v>250000</v>
      </c>
      <c r="J36" s="160">
        <v>250000</v>
      </c>
    </row>
    <row r="37" spans="1:10" ht="15">
      <c r="A37" s="1">
        <v>30</v>
      </c>
      <c r="B37" s="141" t="s">
        <v>271</v>
      </c>
      <c r="C37" s="293" t="s">
        <v>272</v>
      </c>
      <c r="D37" s="160">
        <v>274983</v>
      </c>
      <c r="E37" s="160">
        <v>270401</v>
      </c>
      <c r="F37" s="160">
        <v>292489</v>
      </c>
      <c r="G37" s="160">
        <v>292489</v>
      </c>
      <c r="H37" s="160">
        <v>274405</v>
      </c>
      <c r="I37" s="160">
        <v>270000</v>
      </c>
      <c r="J37" s="160">
        <v>270000</v>
      </c>
    </row>
    <row r="38" spans="1:10" ht="15">
      <c r="A38" s="1">
        <v>31</v>
      </c>
      <c r="B38" s="140" t="s">
        <v>273</v>
      </c>
      <c r="C38" s="293" t="s">
        <v>274</v>
      </c>
      <c r="D38" s="160">
        <v>0</v>
      </c>
      <c r="E38" s="160">
        <v>1800</v>
      </c>
      <c r="F38" s="160">
        <f>17245+2646</f>
        <v>19891</v>
      </c>
      <c r="G38" s="160">
        <f>17245+2646</f>
        <v>19891</v>
      </c>
      <c r="H38" s="160">
        <v>0</v>
      </c>
      <c r="I38" s="160">
        <v>0</v>
      </c>
      <c r="J38" s="160">
        <v>0</v>
      </c>
    </row>
    <row r="39" spans="1:10" ht="15">
      <c r="A39" s="1">
        <v>32</v>
      </c>
      <c r="B39" s="142" t="s">
        <v>232</v>
      </c>
      <c r="C39" s="294"/>
      <c r="D39" s="161">
        <f t="shared" ref="D39" si="18">SUM(D34:D38)</f>
        <v>757120</v>
      </c>
      <c r="E39" s="161">
        <f t="shared" ref="D39:E39" si="19">SUM(E34:E38)</f>
        <v>730170</v>
      </c>
      <c r="F39" s="161">
        <f t="shared" ref="F39:J39" si="20">SUM(F34:F38)</f>
        <v>839318</v>
      </c>
      <c r="G39" s="161">
        <f t="shared" si="20"/>
        <v>839318</v>
      </c>
      <c r="H39" s="161">
        <f t="shared" si="20"/>
        <v>754522</v>
      </c>
      <c r="I39" s="161">
        <f t="shared" si="20"/>
        <v>732500</v>
      </c>
      <c r="J39" s="161">
        <f t="shared" si="20"/>
        <v>732500</v>
      </c>
    </row>
    <row r="40" spans="1:10" ht="15">
      <c r="A40" s="1">
        <v>33</v>
      </c>
      <c r="B40" s="140" t="s">
        <v>275</v>
      </c>
      <c r="C40" s="293" t="s">
        <v>276</v>
      </c>
      <c r="D40" s="160">
        <v>450990</v>
      </c>
      <c r="E40" s="160">
        <v>28836</v>
      </c>
      <c r="F40" s="160">
        <v>9747</v>
      </c>
      <c r="G40" s="160">
        <v>9747</v>
      </c>
      <c r="H40" s="160">
        <v>26522</v>
      </c>
      <c r="I40" s="160">
        <v>20000</v>
      </c>
      <c r="J40" s="160">
        <v>20000</v>
      </c>
    </row>
    <row r="41" spans="1:10" ht="15">
      <c r="A41" s="1">
        <v>34</v>
      </c>
      <c r="B41" s="140" t="s">
        <v>277</v>
      </c>
      <c r="C41" s="293" t="s">
        <v>278</v>
      </c>
      <c r="D41" s="160">
        <v>2060</v>
      </c>
      <c r="E41" s="160">
        <v>46496</v>
      </c>
      <c r="F41" s="160">
        <v>83628</v>
      </c>
      <c r="G41" s="160">
        <v>83628</v>
      </c>
      <c r="H41" s="160">
        <v>15000</v>
      </c>
      <c r="I41" s="160">
        <v>0</v>
      </c>
      <c r="J41" s="160">
        <v>0</v>
      </c>
    </row>
    <row r="42" spans="1:10" ht="15">
      <c r="A42" s="1">
        <v>35</v>
      </c>
      <c r="B42" s="140" t="s">
        <v>279</v>
      </c>
      <c r="C42" s="293" t="s">
        <v>280</v>
      </c>
      <c r="D42" s="160">
        <v>3159</v>
      </c>
      <c r="E42" s="160">
        <v>1550</v>
      </c>
      <c r="F42" s="160">
        <v>4159</v>
      </c>
      <c r="G42" s="160">
        <v>4159</v>
      </c>
      <c r="H42" s="160">
        <v>0</v>
      </c>
      <c r="I42" s="160">
        <v>0</v>
      </c>
      <c r="J42" s="160">
        <v>0</v>
      </c>
    </row>
    <row r="43" spans="1:10" ht="15">
      <c r="A43" s="1">
        <v>36</v>
      </c>
      <c r="B43" s="142" t="s">
        <v>239</v>
      </c>
      <c r="C43" s="294"/>
      <c r="D43" s="161">
        <f t="shared" ref="D43" si="21">SUM(D40:D42)</f>
        <v>456209</v>
      </c>
      <c r="E43" s="161">
        <f t="shared" ref="D43:E43" si="22">SUM(E40:E42)</f>
        <v>76882</v>
      </c>
      <c r="F43" s="161">
        <f t="shared" ref="F43:J43" si="23">SUM(F40:F42)</f>
        <v>97534</v>
      </c>
      <c r="G43" s="161">
        <f t="shared" si="23"/>
        <v>97534</v>
      </c>
      <c r="H43" s="161">
        <f t="shared" si="23"/>
        <v>41522</v>
      </c>
      <c r="I43" s="161">
        <f t="shared" si="23"/>
        <v>20000</v>
      </c>
      <c r="J43" s="161">
        <f t="shared" si="23"/>
        <v>20000</v>
      </c>
    </row>
    <row r="44" spans="1:10" ht="15.75">
      <c r="A44" s="1">
        <v>37</v>
      </c>
      <c r="B44" s="162" t="s">
        <v>281</v>
      </c>
      <c r="C44" s="295" t="s">
        <v>282</v>
      </c>
      <c r="D44" s="163">
        <f t="shared" ref="D44" si="24">D39+D43</f>
        <v>1213329</v>
      </c>
      <c r="E44" s="163">
        <f t="shared" ref="D44:E44" si="25">E39+E43</f>
        <v>807052</v>
      </c>
      <c r="F44" s="163">
        <f t="shared" ref="F44:J44" si="26">F39+F43</f>
        <v>936852</v>
      </c>
      <c r="G44" s="163">
        <f t="shared" si="26"/>
        <v>936852</v>
      </c>
      <c r="H44" s="163">
        <f t="shared" si="26"/>
        <v>796044</v>
      </c>
      <c r="I44" s="163">
        <f t="shared" si="26"/>
        <v>752500</v>
      </c>
      <c r="J44" s="163">
        <f t="shared" si="26"/>
        <v>752500</v>
      </c>
    </row>
    <row r="45" spans="1:10" ht="15.75">
      <c r="A45" s="1">
        <v>38</v>
      </c>
      <c r="B45" s="164" t="s">
        <v>283</v>
      </c>
      <c r="C45" s="296"/>
      <c r="D45" s="165">
        <f t="shared" ref="D45" si="27">D39-D14</f>
        <v>68907</v>
      </c>
      <c r="E45" s="165">
        <f t="shared" ref="D45:E45" si="28">E39-E14</f>
        <v>18424</v>
      </c>
      <c r="F45" s="165">
        <f t="shared" ref="F45:J45" si="29">F39-F14</f>
        <v>-431343</v>
      </c>
      <c r="G45" s="165">
        <f t="shared" si="29"/>
        <v>71492</v>
      </c>
      <c r="H45" s="165">
        <f t="shared" si="29"/>
        <v>2942</v>
      </c>
      <c r="I45" s="165">
        <f t="shared" si="29"/>
        <v>33500</v>
      </c>
      <c r="J45" s="165">
        <f t="shared" si="29"/>
        <v>31500</v>
      </c>
    </row>
    <row r="46" spans="1:10" ht="15.75">
      <c r="A46" s="1">
        <v>39</v>
      </c>
      <c r="B46" s="164" t="s">
        <v>284</v>
      </c>
      <c r="C46" s="296"/>
      <c r="D46" s="165">
        <f t="shared" ref="D46" si="30">D43-D18</f>
        <v>279496</v>
      </c>
      <c r="E46" s="165">
        <f t="shared" ref="D46:E46" si="31">E43-E18</f>
        <v>-743269</v>
      </c>
      <c r="F46" s="165">
        <f t="shared" ref="F46:J46" si="32">F43-F18</f>
        <v>-262278</v>
      </c>
      <c r="G46" s="165">
        <f t="shared" si="32"/>
        <v>-262278</v>
      </c>
      <c r="H46" s="165">
        <f t="shared" si="32"/>
        <v>-531708</v>
      </c>
      <c r="I46" s="165">
        <f t="shared" si="32"/>
        <v>-130000</v>
      </c>
      <c r="J46" s="165">
        <f t="shared" si="32"/>
        <v>-130000</v>
      </c>
    </row>
    <row r="47" spans="1:10" ht="14.25">
      <c r="A47" s="1">
        <v>40</v>
      </c>
      <c r="B47" s="146" t="s">
        <v>285</v>
      </c>
      <c r="C47" s="151" t="s">
        <v>286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</row>
    <row r="48" spans="1:10" ht="14.25">
      <c r="A48" s="1">
        <v>41</v>
      </c>
      <c r="B48" s="148" t="s">
        <v>287</v>
      </c>
      <c r="C48" s="151" t="s">
        <v>288</v>
      </c>
      <c r="D48" s="160">
        <v>0</v>
      </c>
      <c r="E48" s="160">
        <v>86804</v>
      </c>
      <c r="F48" s="160">
        <f>65930-F54</f>
        <v>56843</v>
      </c>
      <c r="G48" s="160">
        <f>65930-G54</f>
        <v>56843</v>
      </c>
      <c r="H48" s="160">
        <v>0</v>
      </c>
      <c r="I48" s="160">
        <v>0</v>
      </c>
      <c r="J48" s="160">
        <v>0</v>
      </c>
    </row>
    <row r="49" spans="1:10" ht="14.25">
      <c r="A49" s="1">
        <v>42</v>
      </c>
      <c r="B49" s="151" t="s">
        <v>289</v>
      </c>
      <c r="C49" s="151" t="s">
        <v>290</v>
      </c>
      <c r="D49" s="160">
        <v>373678</v>
      </c>
      <c r="E49" s="160">
        <v>645483</v>
      </c>
      <c r="F49" s="160">
        <v>635587</v>
      </c>
      <c r="G49" s="160">
        <v>635587</v>
      </c>
      <c r="H49" s="160">
        <v>499440</v>
      </c>
      <c r="I49" s="160">
        <v>96500</v>
      </c>
      <c r="J49" s="160">
        <v>98500</v>
      </c>
    </row>
    <row r="50" spans="1:10" ht="14.25">
      <c r="A50" s="1">
        <v>43</v>
      </c>
      <c r="B50" s="151" t="s">
        <v>291</v>
      </c>
      <c r="C50" s="151" t="s">
        <v>290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</row>
    <row r="51" spans="1:10" ht="14.25">
      <c r="A51" s="1">
        <v>44</v>
      </c>
      <c r="B51" s="151" t="s">
        <v>292</v>
      </c>
      <c r="C51" s="151" t="s">
        <v>293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</row>
    <row r="52" spans="1:10" ht="14.25">
      <c r="A52" s="1">
        <v>45</v>
      </c>
      <c r="B52" s="151" t="s">
        <v>294</v>
      </c>
      <c r="C52" s="151" t="s">
        <v>293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</row>
    <row r="53" spans="1:10" ht="15">
      <c r="A53" s="1">
        <v>46</v>
      </c>
      <c r="B53" s="151" t="s">
        <v>295</v>
      </c>
      <c r="C53" s="151" t="s">
        <v>296</v>
      </c>
      <c r="D53" s="166">
        <f t="shared" ref="D53" si="33">SUM(D49:D52)</f>
        <v>373678</v>
      </c>
      <c r="E53" s="166">
        <f t="shared" ref="D53:E53" si="34">SUM(E49:E52)</f>
        <v>645483</v>
      </c>
      <c r="F53" s="166">
        <f t="shared" ref="F53:J53" si="35">SUM(F49:F52)</f>
        <v>635587</v>
      </c>
      <c r="G53" s="166">
        <f t="shared" si="35"/>
        <v>635587</v>
      </c>
      <c r="H53" s="166">
        <f t="shared" si="35"/>
        <v>499440</v>
      </c>
      <c r="I53" s="166">
        <f t="shared" si="35"/>
        <v>96500</v>
      </c>
      <c r="J53" s="166">
        <f t="shared" si="35"/>
        <v>98500</v>
      </c>
    </row>
    <row r="54" spans="1:10" ht="15">
      <c r="A54" s="1">
        <v>47</v>
      </c>
      <c r="B54" s="151" t="s">
        <v>312</v>
      </c>
      <c r="C54" s="151" t="s">
        <v>309</v>
      </c>
      <c r="D54" s="166">
        <v>8427</v>
      </c>
      <c r="E54" s="166">
        <v>0</v>
      </c>
      <c r="F54" s="166">
        <v>9087</v>
      </c>
      <c r="G54" s="166">
        <v>9087</v>
      </c>
      <c r="H54" s="166">
        <v>7999</v>
      </c>
      <c r="I54" s="166">
        <v>0</v>
      </c>
      <c r="J54" s="166">
        <v>0</v>
      </c>
    </row>
    <row r="55" spans="1:10" ht="15">
      <c r="A55" s="1">
        <v>48</v>
      </c>
      <c r="B55" s="151" t="s">
        <v>313</v>
      </c>
      <c r="C55" s="151" t="s">
        <v>310</v>
      </c>
      <c r="D55" s="166"/>
      <c r="E55" s="166">
        <v>0</v>
      </c>
      <c r="F55" s="166">
        <v>0</v>
      </c>
      <c r="G55" s="166"/>
      <c r="H55" s="166">
        <v>0</v>
      </c>
      <c r="I55" s="166">
        <v>0</v>
      </c>
      <c r="J55" s="166">
        <v>0</v>
      </c>
    </row>
    <row r="56" spans="1:10" ht="15">
      <c r="A56" s="1">
        <v>49</v>
      </c>
      <c r="B56" s="146" t="s">
        <v>297</v>
      </c>
      <c r="C56" s="151" t="s">
        <v>298</v>
      </c>
      <c r="D56" s="166">
        <f t="shared" ref="D56" si="36">D47+D48+D53+D54</f>
        <v>382105</v>
      </c>
      <c r="E56" s="166">
        <f t="shared" ref="D56:G56" si="37">E47+E48+E53+E54</f>
        <v>732287</v>
      </c>
      <c r="F56" s="166">
        <f t="shared" si="37"/>
        <v>701517</v>
      </c>
      <c r="G56" s="166">
        <f t="shared" si="37"/>
        <v>701517</v>
      </c>
      <c r="H56" s="166">
        <f t="shared" ref="H56:J56" si="38">H47+H48+H53+H54</f>
        <v>507439</v>
      </c>
      <c r="I56" s="166">
        <f t="shared" si="38"/>
        <v>96500</v>
      </c>
      <c r="J56" s="166">
        <f t="shared" si="38"/>
        <v>98500</v>
      </c>
    </row>
    <row r="57" spans="1:10" ht="14.25">
      <c r="A57" s="1">
        <v>50</v>
      </c>
      <c r="B57" s="148" t="s">
        <v>299</v>
      </c>
      <c r="C57" s="151" t="s">
        <v>300</v>
      </c>
      <c r="D57" s="160">
        <v>0</v>
      </c>
      <c r="E57" s="160">
        <v>0</v>
      </c>
      <c r="F57" s="160">
        <v>0</v>
      </c>
      <c r="G57" s="160">
        <v>0</v>
      </c>
      <c r="H57" s="160">
        <v>29960</v>
      </c>
      <c r="I57" s="160">
        <v>0</v>
      </c>
      <c r="J57" s="160">
        <v>0</v>
      </c>
    </row>
    <row r="58" spans="1:10" ht="14.25">
      <c r="A58" s="1">
        <v>51</v>
      </c>
      <c r="B58" s="146" t="s">
        <v>301</v>
      </c>
      <c r="C58" s="151" t="s">
        <v>302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</row>
    <row r="59" spans="1:10" ht="15.75">
      <c r="A59" s="1">
        <v>52</v>
      </c>
      <c r="B59" s="156" t="s">
        <v>303</v>
      </c>
      <c r="C59" s="292" t="s">
        <v>304</v>
      </c>
      <c r="D59" s="167">
        <f>D56+D57+D58</f>
        <v>382105</v>
      </c>
      <c r="E59" s="167">
        <f t="shared" ref="D59:E59" si="39">E56+E57+E58</f>
        <v>732287</v>
      </c>
      <c r="F59" s="167">
        <f t="shared" ref="F59:J59" si="40">F56+F57+F58</f>
        <v>701517</v>
      </c>
      <c r="G59" s="167">
        <f t="shared" si="40"/>
        <v>701517</v>
      </c>
      <c r="H59" s="167">
        <f t="shared" si="40"/>
        <v>537399</v>
      </c>
      <c r="I59" s="167">
        <f t="shared" si="40"/>
        <v>96500</v>
      </c>
      <c r="J59" s="167">
        <f t="shared" si="40"/>
        <v>98500</v>
      </c>
    </row>
    <row r="60" spans="1:10" ht="15.75">
      <c r="A60" s="1">
        <v>53</v>
      </c>
      <c r="B60" s="158" t="s">
        <v>305</v>
      </c>
      <c r="C60" s="159"/>
      <c r="D60" s="168">
        <f t="shared" ref="D60" si="41">D44+D59</f>
        <v>1595434</v>
      </c>
      <c r="E60" s="168">
        <f t="shared" ref="D60:E60" si="42">E44+E59</f>
        <v>1539339</v>
      </c>
      <c r="F60" s="168">
        <f t="shared" ref="F60:J60" si="43">F44+F59</f>
        <v>1638369</v>
      </c>
      <c r="G60" s="168">
        <f t="shared" si="43"/>
        <v>1638369</v>
      </c>
      <c r="H60" s="168">
        <f t="shared" si="43"/>
        <v>1333443</v>
      </c>
      <c r="I60" s="168">
        <f t="shared" si="43"/>
        <v>849000</v>
      </c>
      <c r="J60" s="168">
        <f t="shared" si="43"/>
        <v>851000</v>
      </c>
    </row>
    <row r="61" spans="1:10">
      <c r="D61" s="1">
        <f t="shared" ref="D61" si="44">D60-D32</f>
        <v>635587</v>
      </c>
      <c r="E61" s="1">
        <f t="shared" ref="E61:J61" si="45">E60-E32</f>
        <v>0</v>
      </c>
      <c r="F61" s="1">
        <f t="shared" si="45"/>
        <v>0</v>
      </c>
      <c r="G61" s="1">
        <f t="shared" si="45"/>
        <v>502835</v>
      </c>
      <c r="H61" s="1">
        <f t="shared" si="45"/>
        <v>0</v>
      </c>
      <c r="I61" s="1">
        <f t="shared" si="45"/>
        <v>0</v>
      </c>
      <c r="J61" s="1">
        <f t="shared" si="45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topLeftCell="A82" zoomScaleSheetLayoutView="100" workbookViewId="0">
      <selection activeCell="F4" sqref="F4"/>
    </sheetView>
  </sheetViews>
  <sheetFormatPr defaultRowHeight="12.75"/>
  <cols>
    <col min="3" max="3" width="12.28515625" customWidth="1"/>
    <col min="4" max="4" width="25.85546875" style="375" customWidth="1"/>
    <col min="5" max="7" width="18.7109375" customWidth="1"/>
  </cols>
  <sheetData>
    <row r="1" spans="1:7" ht="53.25" customHeight="1">
      <c r="C1" s="368" t="s">
        <v>662</v>
      </c>
      <c r="D1" s="361"/>
      <c r="E1" s="361"/>
      <c r="F1" s="361"/>
    </row>
    <row r="3" spans="1:7">
      <c r="B3" s="28"/>
    </row>
    <row r="4" spans="1:7">
      <c r="B4" s="28"/>
    </row>
    <row r="5" spans="1:7">
      <c r="B5" s="311" t="s">
        <v>1</v>
      </c>
      <c r="C5" s="311" t="s">
        <v>668</v>
      </c>
      <c r="D5" s="313" t="s">
        <v>1</v>
      </c>
      <c r="E5" s="311" t="s">
        <v>669</v>
      </c>
      <c r="F5" s="311" t="s">
        <v>670</v>
      </c>
      <c r="G5" s="311" t="s">
        <v>671</v>
      </c>
    </row>
    <row r="6" spans="1:7">
      <c r="B6" s="311" t="s">
        <v>6</v>
      </c>
      <c r="C6" s="311" t="s">
        <v>7</v>
      </c>
      <c r="D6" s="313" t="s">
        <v>8</v>
      </c>
      <c r="E6" s="311" t="s">
        <v>9</v>
      </c>
      <c r="F6" s="311" t="s">
        <v>10</v>
      </c>
      <c r="G6" s="311" t="s">
        <v>11</v>
      </c>
    </row>
    <row r="7" spans="1:7" ht="25.5">
      <c r="A7">
        <v>1</v>
      </c>
      <c r="B7" s="302" t="s">
        <v>672</v>
      </c>
      <c r="C7" s="302" t="s">
        <v>479</v>
      </c>
      <c r="D7" s="303" t="s">
        <v>480</v>
      </c>
      <c r="E7" s="297">
        <v>0</v>
      </c>
      <c r="F7" s="297">
        <v>3</v>
      </c>
      <c r="G7" s="297">
        <v>3</v>
      </c>
    </row>
    <row r="8" spans="1:7" ht="38.25">
      <c r="A8">
        <v>2</v>
      </c>
      <c r="B8" s="302" t="s">
        <v>672</v>
      </c>
      <c r="C8" s="302" t="s">
        <v>478</v>
      </c>
      <c r="D8" s="303" t="s">
        <v>673</v>
      </c>
      <c r="E8" s="297">
        <v>0</v>
      </c>
      <c r="F8" s="297">
        <v>750000</v>
      </c>
      <c r="G8" s="297">
        <v>750000</v>
      </c>
    </row>
    <row r="9" spans="1:7">
      <c r="A9">
        <v>3</v>
      </c>
      <c r="B9" s="302" t="s">
        <v>672</v>
      </c>
      <c r="C9" s="302" t="s">
        <v>481</v>
      </c>
      <c r="D9" s="303" t="s">
        <v>482</v>
      </c>
      <c r="E9" s="297">
        <v>700000</v>
      </c>
      <c r="F9" s="297">
        <v>863000</v>
      </c>
      <c r="G9" s="297">
        <v>863000</v>
      </c>
    </row>
    <row r="10" spans="1:7" ht="38.25">
      <c r="A10">
        <v>4</v>
      </c>
      <c r="B10" s="302" t="s">
        <v>672</v>
      </c>
      <c r="C10" s="302" t="s">
        <v>290</v>
      </c>
      <c r="D10" s="303" t="s">
        <v>483</v>
      </c>
      <c r="E10" s="297">
        <v>1680000</v>
      </c>
      <c r="F10" s="297">
        <v>2586880</v>
      </c>
      <c r="G10" s="297">
        <v>2586880</v>
      </c>
    </row>
    <row r="11" spans="1:7" ht="25.5">
      <c r="A11">
        <v>5</v>
      </c>
      <c r="B11" s="302" t="s">
        <v>672</v>
      </c>
      <c r="C11" s="302" t="s">
        <v>310</v>
      </c>
      <c r="D11" s="303" t="s">
        <v>484</v>
      </c>
      <c r="E11" s="297">
        <v>70132396</v>
      </c>
      <c r="F11" s="297">
        <v>73244248</v>
      </c>
      <c r="G11" s="297">
        <v>73244248</v>
      </c>
    </row>
    <row r="12" spans="1:7" ht="38.25">
      <c r="A12">
        <v>6</v>
      </c>
      <c r="B12" s="302" t="s">
        <v>674</v>
      </c>
      <c r="C12" s="302" t="s">
        <v>478</v>
      </c>
      <c r="D12" s="303" t="s">
        <v>673</v>
      </c>
      <c r="E12" s="297">
        <v>0</v>
      </c>
      <c r="F12" s="297">
        <v>1199661</v>
      </c>
      <c r="G12" s="297">
        <v>1199661</v>
      </c>
    </row>
    <row r="13" spans="1:7" ht="38.25">
      <c r="A13">
        <v>7</v>
      </c>
      <c r="B13" s="302" t="s">
        <v>675</v>
      </c>
      <c r="C13" s="302" t="s">
        <v>478</v>
      </c>
      <c r="D13" s="303" t="s">
        <v>673</v>
      </c>
      <c r="E13" s="297">
        <v>0</v>
      </c>
      <c r="F13" s="297">
        <v>1622454</v>
      </c>
      <c r="G13" s="297">
        <v>1622454</v>
      </c>
    </row>
    <row r="14" spans="1:7">
      <c r="A14">
        <v>8</v>
      </c>
      <c r="B14" s="376"/>
      <c r="C14" s="377"/>
      <c r="D14" s="378" t="s">
        <v>521</v>
      </c>
      <c r="E14" s="379">
        <f>SUM(E7:E13)</f>
        <v>72512396</v>
      </c>
      <c r="F14" s="379">
        <f t="shared" ref="F14:G14" si="0">SUM(F7:F13)</f>
        <v>80266246</v>
      </c>
      <c r="G14" s="379">
        <f t="shared" si="0"/>
        <v>80266246</v>
      </c>
    </row>
    <row r="15" spans="1:7">
      <c r="A15">
        <v>9</v>
      </c>
      <c r="B15" s="302" t="s">
        <v>676</v>
      </c>
      <c r="C15" s="302" t="s">
        <v>501</v>
      </c>
      <c r="D15" s="303" t="s">
        <v>502</v>
      </c>
      <c r="E15" s="302">
        <v>150000</v>
      </c>
      <c r="F15" s="302">
        <v>170000</v>
      </c>
      <c r="G15" s="302">
        <v>170000</v>
      </c>
    </row>
    <row r="16" spans="1:7" ht="25.5">
      <c r="A16">
        <v>10</v>
      </c>
      <c r="B16" s="302" t="s">
        <v>676</v>
      </c>
      <c r="C16" s="302" t="s">
        <v>503</v>
      </c>
      <c r="D16" s="303" t="s">
        <v>504</v>
      </c>
      <c r="E16" s="302">
        <v>600000</v>
      </c>
      <c r="F16" s="302">
        <v>276453</v>
      </c>
      <c r="G16" s="302">
        <v>276453</v>
      </c>
    </row>
    <row r="17" spans="1:7" ht="25.5">
      <c r="A17">
        <v>11</v>
      </c>
      <c r="B17" s="302" t="s">
        <v>676</v>
      </c>
      <c r="C17" s="302" t="s">
        <v>505</v>
      </c>
      <c r="D17" s="303" t="s">
        <v>506</v>
      </c>
      <c r="E17" s="302">
        <v>0</v>
      </c>
      <c r="F17" s="302">
        <v>206613</v>
      </c>
      <c r="G17" s="302">
        <v>206613</v>
      </c>
    </row>
    <row r="18" spans="1:7">
      <c r="A18">
        <v>12</v>
      </c>
      <c r="B18" s="302" t="s">
        <v>676</v>
      </c>
      <c r="C18" s="302" t="s">
        <v>507</v>
      </c>
      <c r="D18" s="303" t="s">
        <v>508</v>
      </c>
      <c r="E18" s="302">
        <v>11234186</v>
      </c>
      <c r="F18" s="302">
        <v>11361025</v>
      </c>
      <c r="G18" s="302">
        <v>11361025</v>
      </c>
    </row>
    <row r="19" spans="1:7">
      <c r="A19">
        <v>13</v>
      </c>
      <c r="B19" s="302" t="s">
        <v>676</v>
      </c>
      <c r="C19" s="302" t="s">
        <v>509</v>
      </c>
      <c r="D19" s="303" t="s">
        <v>510</v>
      </c>
      <c r="E19" s="302">
        <v>0</v>
      </c>
      <c r="F19" s="302">
        <v>147150</v>
      </c>
      <c r="G19" s="302">
        <v>147150</v>
      </c>
    </row>
    <row r="20" spans="1:7">
      <c r="A20">
        <v>14</v>
      </c>
      <c r="B20" s="302" t="s">
        <v>676</v>
      </c>
      <c r="C20" s="302" t="s">
        <v>511</v>
      </c>
      <c r="D20" s="303" t="s">
        <v>512</v>
      </c>
      <c r="E20" s="302">
        <v>420000</v>
      </c>
      <c r="F20" s="302">
        <v>383344</v>
      </c>
      <c r="G20" s="302">
        <v>383344</v>
      </c>
    </row>
    <row r="21" spans="1:7" ht="25.5">
      <c r="A21">
        <v>15</v>
      </c>
      <c r="B21" s="302" t="s">
        <v>676</v>
      </c>
      <c r="C21" s="302" t="s">
        <v>513</v>
      </c>
      <c r="D21" s="303" t="s">
        <v>514</v>
      </c>
      <c r="E21" s="302">
        <v>200000</v>
      </c>
      <c r="F21" s="302">
        <v>147130</v>
      </c>
      <c r="G21" s="302">
        <v>147130</v>
      </c>
    </row>
    <row r="22" spans="1:7" ht="25.5">
      <c r="A22">
        <v>16</v>
      </c>
      <c r="B22" s="302" t="s">
        <v>676</v>
      </c>
      <c r="C22" s="302" t="s">
        <v>485</v>
      </c>
      <c r="D22" s="303" t="s">
        <v>486</v>
      </c>
      <c r="E22" s="302">
        <v>500000</v>
      </c>
      <c r="F22" s="302">
        <v>280877</v>
      </c>
      <c r="G22" s="302">
        <v>280877</v>
      </c>
    </row>
    <row r="23" spans="1:7">
      <c r="A23">
        <v>17</v>
      </c>
      <c r="B23" s="302" t="s">
        <v>676</v>
      </c>
      <c r="C23" s="302" t="s">
        <v>515</v>
      </c>
      <c r="D23" s="303" t="s">
        <v>516</v>
      </c>
      <c r="E23" s="302">
        <v>400000</v>
      </c>
      <c r="F23" s="302">
        <v>435954</v>
      </c>
      <c r="G23" s="302">
        <v>435954</v>
      </c>
    </row>
    <row r="24" spans="1:7">
      <c r="A24">
        <v>18</v>
      </c>
      <c r="B24" s="302" t="s">
        <v>676</v>
      </c>
      <c r="C24" s="302" t="s">
        <v>517</v>
      </c>
      <c r="D24" s="303" t="s">
        <v>518</v>
      </c>
      <c r="E24" s="302">
        <v>100000</v>
      </c>
      <c r="F24" s="302">
        <v>22605</v>
      </c>
      <c r="G24" s="302">
        <v>22605</v>
      </c>
    </row>
    <row r="25" spans="1:7" ht="38.25">
      <c r="A25">
        <v>19</v>
      </c>
      <c r="B25" s="302" t="s">
        <v>676</v>
      </c>
      <c r="C25" s="302" t="s">
        <v>487</v>
      </c>
      <c r="D25" s="303" t="s">
        <v>488</v>
      </c>
      <c r="E25" s="302">
        <v>297000</v>
      </c>
      <c r="F25" s="302">
        <v>207399</v>
      </c>
      <c r="G25" s="302">
        <v>207399</v>
      </c>
    </row>
    <row r="26" spans="1:7">
      <c r="A26">
        <v>20</v>
      </c>
      <c r="B26" s="302" t="s">
        <v>676</v>
      </c>
      <c r="C26" s="302" t="s">
        <v>519</v>
      </c>
      <c r="D26" s="303" t="s">
        <v>520</v>
      </c>
      <c r="E26" s="302">
        <v>400000</v>
      </c>
      <c r="F26" s="302">
        <v>2147389</v>
      </c>
      <c r="G26" s="302">
        <v>444016</v>
      </c>
    </row>
    <row r="27" spans="1:7">
      <c r="A27">
        <v>21</v>
      </c>
      <c r="B27" s="302" t="s">
        <v>676</v>
      </c>
      <c r="C27" s="302" t="s">
        <v>497</v>
      </c>
      <c r="D27" s="303" t="s">
        <v>498</v>
      </c>
      <c r="E27" s="302">
        <v>1200000</v>
      </c>
      <c r="F27" s="302">
        <v>1001895</v>
      </c>
      <c r="G27" s="302">
        <v>1001895</v>
      </c>
    </row>
    <row r="28" spans="1:7" ht="25.5">
      <c r="A28">
        <v>22</v>
      </c>
      <c r="B28" s="302" t="s">
        <v>676</v>
      </c>
      <c r="C28" s="302" t="s">
        <v>489</v>
      </c>
      <c r="D28" s="303" t="s">
        <v>490</v>
      </c>
      <c r="E28" s="302">
        <v>50113210</v>
      </c>
      <c r="F28" s="302">
        <v>50348470</v>
      </c>
      <c r="G28" s="302">
        <v>50348470</v>
      </c>
    </row>
    <row r="29" spans="1:7">
      <c r="A29">
        <v>23</v>
      </c>
      <c r="B29" s="302" t="s">
        <v>676</v>
      </c>
      <c r="C29" s="302" t="s">
        <v>491</v>
      </c>
      <c r="D29" s="303" t="s">
        <v>492</v>
      </c>
      <c r="E29" s="302">
        <v>3900000</v>
      </c>
      <c r="F29" s="302">
        <v>7268116</v>
      </c>
      <c r="G29" s="302">
        <v>7268116</v>
      </c>
    </row>
    <row r="30" spans="1:7">
      <c r="A30">
        <v>24</v>
      </c>
      <c r="B30" s="302" t="s">
        <v>676</v>
      </c>
      <c r="C30" s="302" t="s">
        <v>493</v>
      </c>
      <c r="D30" s="303" t="s">
        <v>494</v>
      </c>
      <c r="E30" s="302">
        <v>0</v>
      </c>
      <c r="F30" s="302">
        <v>580780</v>
      </c>
      <c r="G30" s="302">
        <v>580780</v>
      </c>
    </row>
    <row r="31" spans="1:7">
      <c r="A31">
        <v>25</v>
      </c>
      <c r="B31" s="302" t="s">
        <v>676</v>
      </c>
      <c r="C31" s="302" t="s">
        <v>495</v>
      </c>
      <c r="D31" s="303" t="s">
        <v>496</v>
      </c>
      <c r="E31" s="302">
        <v>2800000</v>
      </c>
      <c r="F31" s="302">
        <v>2261701</v>
      </c>
      <c r="G31" s="302">
        <v>2261701</v>
      </c>
    </row>
    <row r="32" spans="1:7">
      <c r="A32">
        <v>26</v>
      </c>
      <c r="B32" s="302" t="s">
        <v>676</v>
      </c>
      <c r="C32" s="302" t="s">
        <v>677</v>
      </c>
      <c r="D32" s="303" t="s">
        <v>678</v>
      </c>
      <c r="E32" s="302">
        <v>30000</v>
      </c>
      <c r="F32" s="302">
        <v>30000</v>
      </c>
      <c r="G32" s="302">
        <v>30000</v>
      </c>
    </row>
    <row r="33" spans="1:7">
      <c r="A33">
        <v>27</v>
      </c>
      <c r="B33" s="302" t="s">
        <v>676</v>
      </c>
      <c r="C33" s="302" t="s">
        <v>499</v>
      </c>
      <c r="D33" s="303" t="s">
        <v>500</v>
      </c>
      <c r="E33" s="302">
        <v>168000</v>
      </c>
      <c r="F33" s="302">
        <v>177000</v>
      </c>
      <c r="G33" s="302">
        <v>177000</v>
      </c>
    </row>
    <row r="34" spans="1:7">
      <c r="A34">
        <v>28</v>
      </c>
      <c r="B34" s="380" t="s">
        <v>679</v>
      </c>
      <c r="C34" s="380" t="s">
        <v>491</v>
      </c>
      <c r="D34" s="381" t="s">
        <v>492</v>
      </c>
      <c r="E34" s="380">
        <v>0</v>
      </c>
      <c r="F34" s="380">
        <v>405000</v>
      </c>
      <c r="G34" s="380">
        <v>405000</v>
      </c>
    </row>
    <row r="35" spans="1:7" ht="25.5">
      <c r="A35">
        <v>29</v>
      </c>
      <c r="B35" s="380" t="s">
        <v>679</v>
      </c>
      <c r="C35" s="380" t="s">
        <v>505</v>
      </c>
      <c r="D35" s="381" t="s">
        <v>506</v>
      </c>
      <c r="E35" s="380">
        <v>0</v>
      </c>
      <c r="F35" s="380">
        <v>473900</v>
      </c>
      <c r="G35" s="380">
        <v>473900</v>
      </c>
    </row>
    <row r="36" spans="1:7">
      <c r="A36">
        <v>30</v>
      </c>
      <c r="B36" s="380" t="s">
        <v>679</v>
      </c>
      <c r="C36" s="380" t="s">
        <v>507</v>
      </c>
      <c r="D36" s="381" t="s">
        <v>508</v>
      </c>
      <c r="E36" s="380">
        <v>0</v>
      </c>
      <c r="F36" s="380">
        <v>167700</v>
      </c>
      <c r="G36" s="380">
        <v>167700</v>
      </c>
    </row>
    <row r="37" spans="1:7" ht="25.5">
      <c r="A37">
        <v>31</v>
      </c>
      <c r="B37" s="380" t="s">
        <v>679</v>
      </c>
      <c r="C37" s="380" t="s">
        <v>513</v>
      </c>
      <c r="D37" s="381" t="s">
        <v>514</v>
      </c>
      <c r="E37" s="380">
        <v>0</v>
      </c>
      <c r="F37" s="380">
        <v>53022</v>
      </c>
      <c r="G37" s="380">
        <v>53022</v>
      </c>
    </row>
    <row r="38" spans="1:7" ht="25.5">
      <c r="A38">
        <v>32</v>
      </c>
      <c r="B38" s="380" t="s">
        <v>679</v>
      </c>
      <c r="C38" s="380" t="s">
        <v>485</v>
      </c>
      <c r="D38" s="381" t="s">
        <v>486</v>
      </c>
      <c r="E38" s="380">
        <v>0</v>
      </c>
      <c r="F38" s="380">
        <v>23180</v>
      </c>
      <c r="G38" s="380">
        <v>23180</v>
      </c>
    </row>
    <row r="39" spans="1:7">
      <c r="A39">
        <v>33</v>
      </c>
      <c r="B39" s="380" t="s">
        <v>679</v>
      </c>
      <c r="C39" s="380" t="s">
        <v>515</v>
      </c>
      <c r="D39" s="381" t="s">
        <v>516</v>
      </c>
      <c r="E39" s="380">
        <v>0</v>
      </c>
      <c r="F39" s="380">
        <v>24410</v>
      </c>
      <c r="G39" s="380">
        <v>24410</v>
      </c>
    </row>
    <row r="40" spans="1:7" ht="38.25">
      <c r="A40">
        <v>34</v>
      </c>
      <c r="B40" s="380" t="s">
        <v>679</v>
      </c>
      <c r="C40" s="380" t="s">
        <v>487</v>
      </c>
      <c r="D40" s="381" t="s">
        <v>488</v>
      </c>
      <c r="E40" s="380">
        <v>0</v>
      </c>
      <c r="F40" s="380">
        <v>31382</v>
      </c>
      <c r="G40" s="380">
        <v>31382</v>
      </c>
    </row>
    <row r="41" spans="1:7">
      <c r="A41">
        <v>35</v>
      </c>
      <c r="B41" s="380" t="s">
        <v>679</v>
      </c>
      <c r="C41" s="380" t="s">
        <v>519</v>
      </c>
      <c r="D41" s="381" t="s">
        <v>520</v>
      </c>
      <c r="E41" s="380">
        <v>0</v>
      </c>
      <c r="F41" s="380">
        <v>11296</v>
      </c>
      <c r="G41" s="380">
        <v>11296</v>
      </c>
    </row>
    <row r="42" spans="1:7">
      <c r="A42">
        <v>36</v>
      </c>
      <c r="B42" s="380" t="s">
        <v>680</v>
      </c>
      <c r="C42" s="380" t="s">
        <v>491</v>
      </c>
      <c r="D42" s="381" t="s">
        <v>492</v>
      </c>
      <c r="E42" s="380">
        <v>0</v>
      </c>
      <c r="F42" s="380">
        <v>405000</v>
      </c>
      <c r="G42" s="380">
        <v>405000</v>
      </c>
    </row>
    <row r="43" spans="1:7" ht="25.5">
      <c r="A43">
        <v>37</v>
      </c>
      <c r="B43" s="380" t="s">
        <v>680</v>
      </c>
      <c r="C43" s="380" t="s">
        <v>505</v>
      </c>
      <c r="D43" s="381" t="s">
        <v>506</v>
      </c>
      <c r="E43" s="380">
        <v>0</v>
      </c>
      <c r="F43" s="380">
        <v>822500</v>
      </c>
      <c r="G43" s="380">
        <v>822500</v>
      </c>
    </row>
    <row r="44" spans="1:7">
      <c r="A44">
        <v>38</v>
      </c>
      <c r="B44" s="380" t="s">
        <v>680</v>
      </c>
      <c r="C44" s="380" t="s">
        <v>507</v>
      </c>
      <c r="D44" s="381" t="s">
        <v>508</v>
      </c>
      <c r="E44" s="380">
        <v>0</v>
      </c>
      <c r="F44" s="380">
        <v>221139</v>
      </c>
      <c r="G44" s="380">
        <v>221139</v>
      </c>
    </row>
    <row r="45" spans="1:7">
      <c r="A45">
        <v>39</v>
      </c>
      <c r="B45" s="380" t="s">
        <v>680</v>
      </c>
      <c r="C45" s="380" t="s">
        <v>511</v>
      </c>
      <c r="D45" s="381" t="s">
        <v>512</v>
      </c>
      <c r="E45" s="380">
        <v>0</v>
      </c>
      <c r="F45" s="380">
        <v>16298</v>
      </c>
      <c r="G45" s="380">
        <v>16298</v>
      </c>
    </row>
    <row r="46" spans="1:7" ht="25.5">
      <c r="A46">
        <v>40</v>
      </c>
      <c r="B46" s="380" t="s">
        <v>680</v>
      </c>
      <c r="C46" s="380" t="s">
        <v>513</v>
      </c>
      <c r="D46" s="381" t="s">
        <v>514</v>
      </c>
      <c r="E46" s="380">
        <v>0</v>
      </c>
      <c r="F46" s="380">
        <v>75409</v>
      </c>
      <c r="G46" s="380">
        <v>75409</v>
      </c>
    </row>
    <row r="47" spans="1:7">
      <c r="A47">
        <v>41</v>
      </c>
      <c r="B47" s="380" t="s">
        <v>680</v>
      </c>
      <c r="C47" s="380" t="s">
        <v>515</v>
      </c>
      <c r="D47" s="381" t="s">
        <v>516</v>
      </c>
      <c r="E47" s="380">
        <v>0</v>
      </c>
      <c r="F47" s="380">
        <v>34484</v>
      </c>
      <c r="G47" s="380">
        <v>34484</v>
      </c>
    </row>
    <row r="48" spans="1:7" ht="38.25">
      <c r="A48">
        <v>42</v>
      </c>
      <c r="B48" s="380" t="s">
        <v>680</v>
      </c>
      <c r="C48" s="380" t="s">
        <v>487</v>
      </c>
      <c r="D48" s="381" t="s">
        <v>488</v>
      </c>
      <c r="E48" s="380">
        <v>0</v>
      </c>
      <c r="F48" s="380">
        <v>47625</v>
      </c>
      <c r="G48" s="380">
        <v>47625</v>
      </c>
    </row>
    <row r="49" spans="2:7">
      <c r="B49" s="376"/>
      <c r="C49" s="377"/>
      <c r="D49" s="378" t="s">
        <v>522</v>
      </c>
      <c r="E49" s="379">
        <f>SUM(E15:E48)</f>
        <v>72512396</v>
      </c>
      <c r="F49" s="379">
        <f t="shared" ref="F49:G49" si="1">SUM(F15:F48)</f>
        <v>80266246</v>
      </c>
      <c r="G49" s="379">
        <f t="shared" si="1"/>
        <v>78562873</v>
      </c>
    </row>
    <row r="50" spans="2:7">
      <c r="B50" s="306"/>
      <c r="C50" s="382"/>
      <c r="D50" s="383"/>
    </row>
    <row r="52" spans="2:7">
      <c r="C52" s="117" t="s">
        <v>6</v>
      </c>
      <c r="D52" s="204" t="s">
        <v>182</v>
      </c>
      <c r="E52" s="117" t="s">
        <v>8</v>
      </c>
    </row>
    <row r="53" spans="2:7" ht="38.25">
      <c r="B53">
        <v>1</v>
      </c>
      <c r="C53" s="384" t="s">
        <v>471</v>
      </c>
      <c r="D53" s="385" t="s">
        <v>681</v>
      </c>
      <c r="E53" s="386">
        <v>34304200</v>
      </c>
    </row>
    <row r="54" spans="2:7" ht="63.75">
      <c r="B54">
        <v>2</v>
      </c>
      <c r="C54" s="384" t="s">
        <v>472</v>
      </c>
      <c r="D54" s="385" t="s">
        <v>527</v>
      </c>
      <c r="E54" s="386">
        <v>1000000</v>
      </c>
    </row>
    <row r="55" spans="2:7" s="299" customFormat="1">
      <c r="B55" s="299">
        <v>3</v>
      </c>
      <c r="C55" s="387" t="s">
        <v>534</v>
      </c>
      <c r="D55" s="388"/>
      <c r="E55" s="389">
        <f>SUM(E53:E54)</f>
        <v>35304200</v>
      </c>
    </row>
    <row r="56" spans="2:7" s="299" customFormat="1">
      <c r="C56" s="390"/>
      <c r="D56" s="391"/>
      <c r="E56" s="392"/>
    </row>
    <row r="57" spans="2:7" s="299" customFormat="1">
      <c r="C57" s="337" t="s">
        <v>6</v>
      </c>
      <c r="D57" s="393" t="s">
        <v>182</v>
      </c>
      <c r="E57" s="337" t="s">
        <v>8</v>
      </c>
    </row>
    <row r="58" spans="2:7" s="299" customFormat="1" ht="63.75">
      <c r="B58" s="299">
        <v>1</v>
      </c>
      <c r="C58" s="384" t="s">
        <v>472</v>
      </c>
      <c r="D58" s="393" t="s">
        <v>528</v>
      </c>
      <c r="E58" s="386">
        <v>750000</v>
      </c>
    </row>
    <row r="59" spans="2:7" s="299" customFormat="1">
      <c r="C59" s="298"/>
      <c r="D59" s="394"/>
      <c r="E59" s="301"/>
    </row>
    <row r="61" spans="2:7" s="299" customFormat="1" ht="76.5">
      <c r="C61" s="308" t="s">
        <v>531</v>
      </c>
      <c r="D61" s="309" t="s">
        <v>682</v>
      </c>
      <c r="E61" s="310" t="s">
        <v>533</v>
      </c>
    </row>
    <row r="62" spans="2:7" s="299" customFormat="1">
      <c r="C62" s="117" t="s">
        <v>6</v>
      </c>
      <c r="D62" s="204" t="s">
        <v>182</v>
      </c>
      <c r="E62" s="117" t="s">
        <v>8</v>
      </c>
    </row>
    <row r="63" spans="2:7" s="299" customFormat="1">
      <c r="B63" s="307">
        <v>1</v>
      </c>
      <c r="C63" s="305" t="s">
        <v>523</v>
      </c>
      <c r="D63" s="341">
        <v>1880</v>
      </c>
      <c r="E63" s="297">
        <f>E55/D65*D63</f>
        <v>28159480.695799746</v>
      </c>
    </row>
    <row r="64" spans="2:7" s="299" customFormat="1">
      <c r="B64" s="307">
        <v>2</v>
      </c>
      <c r="C64" s="305" t="s">
        <v>524</v>
      </c>
      <c r="D64" s="341">
        <v>477</v>
      </c>
      <c r="E64" s="297">
        <f>E55/D65*D64</f>
        <v>7144719.3042002544</v>
      </c>
    </row>
    <row r="65" spans="2:6" s="299" customFormat="1">
      <c r="B65" s="307">
        <v>3</v>
      </c>
      <c r="C65" s="305" t="s">
        <v>534</v>
      </c>
      <c r="D65" s="313">
        <f>SUM(D63:D64)</f>
        <v>2357</v>
      </c>
      <c r="E65" s="312">
        <f>SUM(E63:E64)</f>
        <v>35304200</v>
      </c>
    </row>
    <row r="66" spans="2:6" s="299" customFormat="1">
      <c r="B66" s="307"/>
      <c r="C66" s="304"/>
      <c r="D66" s="395"/>
      <c r="E66" s="301"/>
    </row>
    <row r="67" spans="2:6" s="299" customFormat="1">
      <c r="C67" s="117" t="s">
        <v>6</v>
      </c>
      <c r="D67" s="204" t="s">
        <v>182</v>
      </c>
      <c r="E67" s="1"/>
    </row>
    <row r="68" spans="2:6" ht="51">
      <c r="B68" s="307">
        <v>1</v>
      </c>
      <c r="C68" s="204" t="s">
        <v>476</v>
      </c>
      <c r="D68" s="396" t="s">
        <v>473</v>
      </c>
      <c r="E68" s="300"/>
    </row>
    <row r="69" spans="2:6" ht="51">
      <c r="B69" s="307">
        <v>2</v>
      </c>
      <c r="C69" s="204" t="s">
        <v>474</v>
      </c>
      <c r="D69" s="396" t="s">
        <v>475</v>
      </c>
      <c r="E69" s="300"/>
    </row>
    <row r="70" spans="2:6">
      <c r="B70" s="307">
        <v>3</v>
      </c>
      <c r="C70" s="397" t="s">
        <v>96</v>
      </c>
      <c r="D70" s="398" t="s">
        <v>477</v>
      </c>
    </row>
    <row r="71" spans="2:6">
      <c r="B71" s="307"/>
      <c r="C71" s="1"/>
      <c r="D71" s="399"/>
    </row>
    <row r="72" spans="2:6">
      <c r="C72" s="1"/>
      <c r="D72" s="26"/>
      <c r="E72" s="1"/>
    </row>
    <row r="73" spans="2:6" ht="38.25">
      <c r="B73">
        <v>1</v>
      </c>
      <c r="C73" s="308" t="s">
        <v>526</v>
      </c>
      <c r="D73" s="309" t="s">
        <v>525</v>
      </c>
      <c r="E73" s="310" t="s">
        <v>532</v>
      </c>
      <c r="F73" s="400">
        <f>SUM(G15:G33)</f>
        <v>75750528</v>
      </c>
    </row>
    <row r="74" spans="2:6">
      <c r="C74" s="1" t="s">
        <v>6</v>
      </c>
      <c r="D74" s="26" t="s">
        <v>182</v>
      </c>
      <c r="E74" s="1" t="s">
        <v>8</v>
      </c>
    </row>
    <row r="75" spans="2:6" ht="127.5">
      <c r="B75">
        <v>2</v>
      </c>
      <c r="C75" s="305" t="s">
        <v>530</v>
      </c>
      <c r="D75" s="341">
        <v>11</v>
      </c>
      <c r="E75" s="297">
        <v>60839298</v>
      </c>
    </row>
    <row r="76" spans="2:6" ht="89.25">
      <c r="B76">
        <v>3</v>
      </c>
      <c r="C76" s="305" t="s">
        <v>529</v>
      </c>
      <c r="D76" s="341">
        <v>3</v>
      </c>
      <c r="E76" s="297">
        <v>14911230</v>
      </c>
    </row>
    <row r="77" spans="2:6">
      <c r="B77">
        <v>4</v>
      </c>
      <c r="C77" s="305" t="s">
        <v>534</v>
      </c>
      <c r="D77" s="313">
        <f>SUM(D75:D76)</f>
        <v>14</v>
      </c>
      <c r="E77" s="312">
        <f>SUM(E75:E76)</f>
        <v>75750528</v>
      </c>
    </row>
  </sheetData>
  <mergeCells count="1">
    <mergeCell ref="C1:F1"/>
  </mergeCells>
  <pageMargins left="0.7" right="0.7" top="0.75" bottom="0.75" header="0.3" footer="0.3"/>
  <pageSetup paperSize="9" scale="64" orientation="portrait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F1" sqref="F1"/>
    </sheetView>
  </sheetViews>
  <sheetFormatPr defaultColWidth="8.85546875" defaultRowHeight="12.75"/>
  <cols>
    <col min="1" max="1" width="5.5703125" style="1" customWidth="1"/>
    <col min="2" max="2" width="51.140625" style="1" customWidth="1"/>
    <col min="3" max="5" width="18.140625" style="1" customWidth="1"/>
    <col min="6" max="8" width="19" style="1" customWidth="1"/>
    <col min="9" max="16384" width="8.85546875" style="1"/>
  </cols>
  <sheetData>
    <row r="1" spans="1:25">
      <c r="C1" s="5"/>
      <c r="F1" s="172" t="s">
        <v>610</v>
      </c>
    </row>
    <row r="2" spans="1:25" ht="20.25">
      <c r="B2" s="35" t="s">
        <v>574</v>
      </c>
      <c r="F2" s="172"/>
    </row>
    <row r="3" spans="1:25">
      <c r="F3" s="172" t="s">
        <v>89</v>
      </c>
    </row>
    <row r="4" spans="1:25" ht="60">
      <c r="B4" s="36" t="s">
        <v>1</v>
      </c>
      <c r="C4" s="37" t="s">
        <v>2</v>
      </c>
      <c r="D4" s="37" t="s">
        <v>82</v>
      </c>
      <c r="E4" s="37" t="s">
        <v>123</v>
      </c>
      <c r="F4" s="9" t="s">
        <v>74</v>
      </c>
      <c r="G4" s="9" t="s">
        <v>77</v>
      </c>
      <c r="H4" s="9" t="s">
        <v>127</v>
      </c>
    </row>
    <row r="5" spans="1:25" ht="14.25">
      <c r="B5" s="3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5">
      <c r="A6" s="1">
        <v>1</v>
      </c>
      <c r="B6" s="39" t="s">
        <v>317</v>
      </c>
      <c r="C6" s="40">
        <v>88000000</v>
      </c>
      <c r="D6" s="40">
        <v>87623701</v>
      </c>
      <c r="E6" s="40">
        <v>87623701</v>
      </c>
      <c r="F6" s="40">
        <f>C6</f>
        <v>88000000</v>
      </c>
      <c r="G6" s="40">
        <f>D6</f>
        <v>87623701</v>
      </c>
      <c r="H6" s="40">
        <f>E6</f>
        <v>87623701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>
      <c r="A7" s="1">
        <v>2</v>
      </c>
      <c r="B7" s="39" t="s">
        <v>318</v>
      </c>
      <c r="C7" s="40">
        <v>34000000</v>
      </c>
      <c r="D7" s="40">
        <v>73092378</v>
      </c>
      <c r="E7" s="40">
        <v>73092378</v>
      </c>
      <c r="F7" s="40">
        <f t="shared" ref="F7:F11" si="0">C7</f>
        <v>34000000</v>
      </c>
      <c r="G7" s="40">
        <f t="shared" ref="G7:H11" si="1">D7</f>
        <v>73092378</v>
      </c>
      <c r="H7" s="40">
        <f t="shared" si="1"/>
        <v>73092378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>
      <c r="A8" s="1">
        <v>3</v>
      </c>
      <c r="B8" s="39" t="s">
        <v>319</v>
      </c>
      <c r="C8" s="40">
        <v>50000000</v>
      </c>
      <c r="D8" s="40">
        <v>65224151</v>
      </c>
      <c r="E8" s="40">
        <v>65224151</v>
      </c>
      <c r="F8" s="40">
        <f t="shared" si="0"/>
        <v>50000000</v>
      </c>
      <c r="G8" s="40">
        <f t="shared" si="1"/>
        <v>65224151</v>
      </c>
      <c r="H8" s="40">
        <f t="shared" si="1"/>
        <v>65224151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>
      <c r="A9" s="1">
        <v>4</v>
      </c>
      <c r="B9" s="39" t="s">
        <v>330</v>
      </c>
      <c r="C9" s="40">
        <v>7300000</v>
      </c>
      <c r="D9" s="40">
        <v>7072184</v>
      </c>
      <c r="E9" s="40">
        <v>7072184</v>
      </c>
      <c r="F9" s="40">
        <f t="shared" si="0"/>
        <v>7300000</v>
      </c>
      <c r="G9" s="40">
        <f t="shared" si="1"/>
        <v>7072184</v>
      </c>
      <c r="H9" s="40">
        <f t="shared" si="1"/>
        <v>7072184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>
      <c r="A10" s="1">
        <v>5</v>
      </c>
      <c r="B10" s="39" t="s">
        <v>121</v>
      </c>
      <c r="C10" s="40">
        <v>0</v>
      </c>
      <c r="D10" s="40">
        <v>0</v>
      </c>
      <c r="E10" s="40">
        <v>0</v>
      </c>
      <c r="F10" s="40">
        <f t="shared" si="0"/>
        <v>0</v>
      </c>
      <c r="G10" s="40">
        <f t="shared" si="1"/>
        <v>0</v>
      </c>
      <c r="H10" s="40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1">
        <v>6</v>
      </c>
      <c r="B11" s="39" t="s">
        <v>320</v>
      </c>
      <c r="C11" s="40">
        <v>0</v>
      </c>
      <c r="D11" s="40">
        <v>0</v>
      </c>
      <c r="E11" s="40">
        <v>0</v>
      </c>
      <c r="F11" s="40">
        <f t="shared" si="0"/>
        <v>0</v>
      </c>
      <c r="G11" s="40">
        <f t="shared" si="1"/>
        <v>0</v>
      </c>
      <c r="H11" s="40">
        <f t="shared" si="1"/>
        <v>0</v>
      </c>
    </row>
    <row r="12" spans="1:25">
      <c r="A12" s="1">
        <v>7</v>
      </c>
      <c r="B12" s="39" t="s">
        <v>321</v>
      </c>
      <c r="C12" s="40">
        <v>70000000</v>
      </c>
      <c r="D12" s="40">
        <v>66364015</v>
      </c>
      <c r="E12" s="40">
        <v>66364015</v>
      </c>
      <c r="F12" s="40">
        <f>C12</f>
        <v>70000000</v>
      </c>
      <c r="G12" s="40">
        <f>D12</f>
        <v>66364015</v>
      </c>
      <c r="H12" s="40">
        <f>E12</f>
        <v>66364015</v>
      </c>
    </row>
    <row r="13" spans="1:25">
      <c r="A13" s="1">
        <v>8</v>
      </c>
      <c r="B13" s="39" t="s">
        <v>322</v>
      </c>
      <c r="C13" s="40">
        <v>2500000</v>
      </c>
      <c r="D13" s="40">
        <v>1847922</v>
      </c>
      <c r="E13" s="40">
        <v>1847922</v>
      </c>
      <c r="F13" s="40">
        <f t="shared" ref="F13" si="2">C13</f>
        <v>2500000</v>
      </c>
      <c r="G13" s="40">
        <f t="shared" ref="G13" si="3">D13</f>
        <v>1847922</v>
      </c>
      <c r="H13" s="40">
        <f t="shared" ref="H13" si="4">E13</f>
        <v>1847922</v>
      </c>
    </row>
    <row r="14" spans="1:25" ht="15">
      <c r="A14" s="1">
        <v>9</v>
      </c>
      <c r="B14" s="42" t="s">
        <v>83</v>
      </c>
      <c r="C14" s="41">
        <f t="shared" ref="C14" si="5">SUM(C6:C13)</f>
        <v>251800000</v>
      </c>
      <c r="D14" s="41">
        <f>SUM(D6:D13)</f>
        <v>301224351</v>
      </c>
      <c r="E14" s="41">
        <f t="shared" ref="E14:H14" si="6">SUM(E6:E13)</f>
        <v>301224351</v>
      </c>
      <c r="F14" s="41">
        <f t="shared" si="6"/>
        <v>251800000</v>
      </c>
      <c r="G14" s="41">
        <f t="shared" si="6"/>
        <v>301224351</v>
      </c>
      <c r="H14" s="41">
        <f t="shared" si="6"/>
        <v>301224351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topLeftCell="A10" zoomScale="60" zoomScaleNormal="75" workbookViewId="0">
      <selection activeCell="A40" sqref="A40"/>
    </sheetView>
  </sheetViews>
  <sheetFormatPr defaultRowHeight="12.75"/>
  <cols>
    <col min="1" max="1" width="9.140625" style="1"/>
    <col min="2" max="2" width="71.42578125" style="1" customWidth="1"/>
    <col min="3" max="3" width="18.85546875" style="1" customWidth="1"/>
    <col min="4" max="8" width="19.42578125" style="1" customWidth="1"/>
    <col min="9" max="9" width="21.85546875" style="1" customWidth="1"/>
    <col min="10" max="10" width="19.5703125" style="1" customWidth="1"/>
    <col min="11" max="11" width="20" style="1" customWidth="1"/>
    <col min="12" max="12" width="19.42578125" style="1" customWidth="1"/>
    <col min="13" max="13" width="19.85546875" style="1" customWidth="1"/>
    <col min="14" max="14" width="18.5703125" style="1" customWidth="1"/>
    <col min="15" max="15" width="9.140625" style="1"/>
    <col min="16" max="16" width="9.140625" style="1" customWidth="1"/>
    <col min="17" max="16384" width="9.140625" style="1"/>
  </cols>
  <sheetData>
    <row r="1" spans="1:35">
      <c r="C1" s="5"/>
      <c r="L1" s="172" t="s">
        <v>611</v>
      </c>
      <c r="N1" s="5"/>
    </row>
    <row r="2" spans="1:35" ht="20.25">
      <c r="B2" s="35" t="s">
        <v>578</v>
      </c>
      <c r="L2" s="172"/>
    </row>
    <row r="3" spans="1:35" ht="18">
      <c r="B3" s="43"/>
      <c r="L3" s="172" t="s">
        <v>89</v>
      </c>
    </row>
    <row r="4" spans="1:35" ht="120">
      <c r="B4" s="7" t="s">
        <v>1</v>
      </c>
      <c r="C4" s="8" t="s">
        <v>2</v>
      </c>
      <c r="D4" s="8" t="s">
        <v>70</v>
      </c>
      <c r="E4" s="8" t="s">
        <v>123</v>
      </c>
      <c r="F4" s="8" t="s">
        <v>537</v>
      </c>
      <c r="G4" s="8" t="s">
        <v>538</v>
      </c>
      <c r="H4" s="8" t="s">
        <v>539</v>
      </c>
      <c r="I4" s="8" t="s">
        <v>543</v>
      </c>
      <c r="J4" s="8" t="s">
        <v>544</v>
      </c>
      <c r="K4" s="8" t="s">
        <v>138</v>
      </c>
      <c r="L4" s="9" t="s">
        <v>74</v>
      </c>
      <c r="M4" s="9" t="s">
        <v>77</v>
      </c>
      <c r="N4" s="9" t="s">
        <v>127</v>
      </c>
      <c r="O4" s="9" t="s">
        <v>75</v>
      </c>
      <c r="P4" s="9" t="s">
        <v>78</v>
      </c>
      <c r="Q4" s="9" t="s">
        <v>153</v>
      </c>
    </row>
    <row r="5" spans="1:35" ht="14.25">
      <c r="B5" s="8" t="s">
        <v>6</v>
      </c>
      <c r="C5" s="8" t="s">
        <v>7</v>
      </c>
      <c r="D5" s="8" t="s">
        <v>8</v>
      </c>
      <c r="E5" s="8" t="s">
        <v>9</v>
      </c>
      <c r="F5" s="8" t="s">
        <v>84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80</v>
      </c>
      <c r="P5" s="8" t="s">
        <v>81</v>
      </c>
      <c r="Q5" s="8" t="s">
        <v>129</v>
      </c>
    </row>
    <row r="6" spans="1:35" ht="16.5">
      <c r="A6" s="1">
        <v>1</v>
      </c>
      <c r="B6" s="248" t="s">
        <v>540</v>
      </c>
      <c r="C6" s="8"/>
      <c r="D6" s="8"/>
      <c r="E6" s="8"/>
      <c r="F6" s="8"/>
      <c r="G6" s="44">
        <v>2822115</v>
      </c>
      <c r="H6" s="44">
        <v>2822115</v>
      </c>
      <c r="I6" s="44"/>
      <c r="J6" s="44"/>
      <c r="K6" s="44"/>
      <c r="L6" s="45">
        <f t="shared" ref="L6:L9" si="0">C6+F6</f>
        <v>0</v>
      </c>
      <c r="M6" s="45">
        <f t="shared" ref="M6:M8" si="1">D6+G6</f>
        <v>2822115</v>
      </c>
      <c r="N6" s="45">
        <f t="shared" ref="N6:N8" si="2">E6+H6</f>
        <v>2822115</v>
      </c>
      <c r="O6" s="8"/>
      <c r="P6" s="8"/>
      <c r="Q6" s="8"/>
    </row>
    <row r="7" spans="1:35" ht="25.5">
      <c r="A7" s="1">
        <v>2</v>
      </c>
      <c r="B7" s="248" t="s">
        <v>432</v>
      </c>
      <c r="C7" s="44">
        <v>0</v>
      </c>
      <c r="D7" s="44">
        <v>24000</v>
      </c>
      <c r="E7" s="44">
        <v>24000</v>
      </c>
      <c r="F7" s="44"/>
      <c r="G7" s="44"/>
      <c r="H7" s="44"/>
      <c r="I7" s="44"/>
      <c r="J7" s="44"/>
      <c r="K7" s="44"/>
      <c r="L7" s="45">
        <f t="shared" si="0"/>
        <v>0</v>
      </c>
      <c r="M7" s="45">
        <f t="shared" si="1"/>
        <v>24000</v>
      </c>
      <c r="N7" s="45">
        <f t="shared" si="2"/>
        <v>24000</v>
      </c>
      <c r="O7" s="45"/>
      <c r="P7" s="45"/>
      <c r="Q7" s="45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16.5">
      <c r="A8" s="1">
        <v>3</v>
      </c>
      <c r="B8" s="250" t="s">
        <v>541</v>
      </c>
      <c r="C8" s="44">
        <v>0</v>
      </c>
      <c r="D8" s="44">
        <v>6008100</v>
      </c>
      <c r="E8" s="44">
        <v>6008100</v>
      </c>
      <c r="F8" s="44"/>
      <c r="G8" s="44"/>
      <c r="H8" s="44"/>
      <c r="I8" s="44"/>
      <c r="J8" s="44"/>
      <c r="K8" s="44"/>
      <c r="L8" s="45">
        <f t="shared" si="0"/>
        <v>0</v>
      </c>
      <c r="M8" s="45">
        <f t="shared" si="1"/>
        <v>6008100</v>
      </c>
      <c r="N8" s="45">
        <f t="shared" si="2"/>
        <v>6008100</v>
      </c>
      <c r="O8" s="45"/>
      <c r="P8" s="45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16.5">
      <c r="A9" s="1">
        <v>4</v>
      </c>
      <c r="B9" s="250" t="s">
        <v>542</v>
      </c>
      <c r="C9" s="45">
        <v>0</v>
      </c>
      <c r="D9" s="45">
        <v>287892</v>
      </c>
      <c r="E9" s="45">
        <v>287892</v>
      </c>
      <c r="F9" s="45"/>
      <c r="G9" s="45"/>
      <c r="H9" s="45"/>
      <c r="I9" s="45"/>
      <c r="J9" s="45">
        <v>1066745</v>
      </c>
      <c r="K9" s="45">
        <v>1066745</v>
      </c>
      <c r="L9" s="45">
        <f t="shared" si="0"/>
        <v>0</v>
      </c>
      <c r="M9" s="45">
        <f>D9+G9+J9</f>
        <v>1354637</v>
      </c>
      <c r="N9" s="45">
        <f>E9+H9+K9</f>
        <v>1354637</v>
      </c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16.5">
      <c r="A10" s="1">
        <v>5</v>
      </c>
      <c r="B10" s="249" t="s">
        <v>433</v>
      </c>
      <c r="C10" s="44">
        <v>1800000</v>
      </c>
      <c r="D10" s="44">
        <v>4180000</v>
      </c>
      <c r="E10" s="44">
        <v>4180000</v>
      </c>
      <c r="F10" s="44"/>
      <c r="G10" s="44">
        <v>750000</v>
      </c>
      <c r="H10" s="44">
        <v>750000</v>
      </c>
      <c r="I10" s="44"/>
      <c r="J10" s="44"/>
      <c r="K10" s="44"/>
      <c r="L10" s="45">
        <f>C10+F10</f>
        <v>1800000</v>
      </c>
      <c r="M10" s="45">
        <f>D10+G10</f>
        <v>4930000</v>
      </c>
      <c r="N10" s="45">
        <f>E10+H10</f>
        <v>4930000</v>
      </c>
      <c r="O10" s="45"/>
      <c r="P10" s="45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16.5">
      <c r="A11" s="1">
        <v>6</v>
      </c>
      <c r="B11" s="250" t="s">
        <v>434</v>
      </c>
      <c r="C11" s="44"/>
      <c r="D11" s="44">
        <v>1668891</v>
      </c>
      <c r="E11" s="44">
        <v>1668891</v>
      </c>
      <c r="F11" s="44"/>
      <c r="G11" s="44"/>
      <c r="H11" s="44"/>
      <c r="I11" s="44"/>
      <c r="J11" s="44"/>
      <c r="K11" s="44"/>
      <c r="L11" s="45">
        <f t="shared" ref="L11:L15" si="3">C11+F11</f>
        <v>0</v>
      </c>
      <c r="M11" s="45">
        <f t="shared" ref="M11:M15" si="4">D11+G11</f>
        <v>1668891</v>
      </c>
      <c r="N11" s="45">
        <f t="shared" ref="N11:N15" si="5">E11+H11</f>
        <v>1668891</v>
      </c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16.5">
      <c r="A12" s="1">
        <v>7</v>
      </c>
      <c r="B12" s="250" t="s">
        <v>435</v>
      </c>
      <c r="C12" s="44"/>
      <c r="D12" s="44">
        <v>55000</v>
      </c>
      <c r="E12" s="44">
        <v>55000</v>
      </c>
      <c r="F12" s="44"/>
      <c r="G12" s="44"/>
      <c r="H12" s="44"/>
      <c r="I12" s="44"/>
      <c r="J12" s="44"/>
      <c r="K12" s="44"/>
      <c r="L12" s="45">
        <f t="shared" si="3"/>
        <v>0</v>
      </c>
      <c r="M12" s="45">
        <f t="shared" si="4"/>
        <v>55000</v>
      </c>
      <c r="N12" s="45">
        <f t="shared" si="5"/>
        <v>55000</v>
      </c>
      <c r="O12" s="45"/>
      <c r="P12" s="45"/>
      <c r="Q12" s="4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>
      <c r="A13" s="1">
        <v>8</v>
      </c>
      <c r="B13" s="250" t="s">
        <v>436</v>
      </c>
      <c r="C13" s="44"/>
      <c r="D13" s="44">
        <v>1000000</v>
      </c>
      <c r="E13" s="44">
        <v>1000000</v>
      </c>
      <c r="F13" s="44"/>
      <c r="G13" s="44"/>
      <c r="H13" s="44"/>
      <c r="I13" s="44"/>
      <c r="J13" s="44"/>
      <c r="K13" s="44"/>
      <c r="L13" s="45">
        <f t="shared" si="3"/>
        <v>0</v>
      </c>
      <c r="M13" s="45">
        <f t="shared" si="4"/>
        <v>1000000</v>
      </c>
      <c r="N13" s="45">
        <f t="shared" si="5"/>
        <v>1000000</v>
      </c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16.5">
      <c r="A14" s="1">
        <v>9</v>
      </c>
      <c r="B14" s="250" t="s">
        <v>437</v>
      </c>
      <c r="C14" s="44"/>
      <c r="D14" s="44">
        <v>500000</v>
      </c>
      <c r="E14" s="44">
        <v>500000</v>
      </c>
      <c r="F14" s="44"/>
      <c r="G14" s="44"/>
      <c r="H14" s="44"/>
      <c r="I14" s="44"/>
      <c r="J14" s="44"/>
      <c r="K14" s="44"/>
      <c r="L14" s="45">
        <f t="shared" si="3"/>
        <v>0</v>
      </c>
      <c r="M14" s="45">
        <f t="shared" si="4"/>
        <v>500000</v>
      </c>
      <c r="N14" s="45">
        <f t="shared" si="5"/>
        <v>500000</v>
      </c>
      <c r="O14" s="45"/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16.5">
      <c r="A15" s="1">
        <v>10</v>
      </c>
      <c r="B15" s="250" t="s">
        <v>438</v>
      </c>
      <c r="C15" s="44"/>
      <c r="D15" s="44">
        <v>450000</v>
      </c>
      <c r="E15" s="44">
        <v>450000</v>
      </c>
      <c r="F15" s="44"/>
      <c r="G15" s="44"/>
      <c r="H15" s="44"/>
      <c r="I15" s="44"/>
      <c r="J15" s="44"/>
      <c r="K15" s="44"/>
      <c r="L15" s="45">
        <f t="shared" si="3"/>
        <v>0</v>
      </c>
      <c r="M15" s="45">
        <f t="shared" si="4"/>
        <v>450000</v>
      </c>
      <c r="N15" s="45">
        <f t="shared" si="5"/>
        <v>450000</v>
      </c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16.5">
      <c r="A16" s="1">
        <v>11</v>
      </c>
      <c r="B16" s="42" t="s">
        <v>85</v>
      </c>
      <c r="C16" s="47">
        <f>SUM(C6:C15)</f>
        <v>1800000</v>
      </c>
      <c r="D16" s="47">
        <f t="shared" ref="D16:Q16" si="6">SUM(D6:D15)</f>
        <v>14173883</v>
      </c>
      <c r="E16" s="47">
        <f t="shared" si="6"/>
        <v>14173883</v>
      </c>
      <c r="F16" s="47">
        <f t="shared" si="6"/>
        <v>0</v>
      </c>
      <c r="G16" s="47">
        <f t="shared" si="6"/>
        <v>3572115</v>
      </c>
      <c r="H16" s="47">
        <f t="shared" si="6"/>
        <v>3572115</v>
      </c>
      <c r="I16" s="47">
        <f t="shared" si="6"/>
        <v>0</v>
      </c>
      <c r="J16" s="47">
        <f t="shared" si="6"/>
        <v>1066745</v>
      </c>
      <c r="K16" s="47">
        <f t="shared" si="6"/>
        <v>1066745</v>
      </c>
      <c r="L16" s="47">
        <f t="shared" si="6"/>
        <v>1800000</v>
      </c>
      <c r="M16" s="47">
        <f t="shared" si="6"/>
        <v>18812743</v>
      </c>
      <c r="N16" s="47">
        <f t="shared" si="6"/>
        <v>18812743</v>
      </c>
      <c r="O16" s="47">
        <f t="shared" si="6"/>
        <v>0</v>
      </c>
      <c r="P16" s="47">
        <f t="shared" si="6"/>
        <v>0</v>
      </c>
      <c r="Q16" s="47">
        <f t="shared" si="6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9" spans="1:29" ht="60">
      <c r="B19" s="7" t="s">
        <v>1</v>
      </c>
      <c r="C19" s="8" t="s">
        <v>2</v>
      </c>
      <c r="D19" s="8" t="s">
        <v>70</v>
      </c>
      <c r="E19" s="8" t="s">
        <v>123</v>
      </c>
      <c r="F19" s="9" t="s">
        <v>74</v>
      </c>
      <c r="G19" s="9" t="s">
        <v>77</v>
      </c>
      <c r="H19" s="9" t="s">
        <v>127</v>
      </c>
      <c r="I19" s="9" t="s">
        <v>75</v>
      </c>
      <c r="J19" s="9" t="s">
        <v>78</v>
      </c>
      <c r="K19" s="9" t="s">
        <v>153</v>
      </c>
    </row>
    <row r="20" spans="1:29" ht="14.25">
      <c r="B20" s="8" t="s">
        <v>6</v>
      </c>
      <c r="C20" s="8" t="s">
        <v>7</v>
      </c>
      <c r="D20" s="8" t="s">
        <v>8</v>
      </c>
      <c r="E20" s="8" t="s">
        <v>9</v>
      </c>
      <c r="F20" s="8" t="s">
        <v>84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29" ht="28.5">
      <c r="A21" s="1">
        <v>1</v>
      </c>
      <c r="B21" s="11" t="s">
        <v>575</v>
      </c>
      <c r="C21" s="48">
        <v>28836000</v>
      </c>
      <c r="D21" s="48">
        <v>0</v>
      </c>
      <c r="E21" s="48">
        <f>D21</f>
        <v>0</v>
      </c>
      <c r="F21" s="45">
        <f t="shared" ref="F21:H24" si="7">C21</f>
        <v>28836000</v>
      </c>
      <c r="G21" s="45">
        <f t="shared" si="7"/>
        <v>0</v>
      </c>
      <c r="H21" s="45">
        <f t="shared" si="7"/>
        <v>0</v>
      </c>
      <c r="I21" s="45"/>
      <c r="J21" s="45"/>
      <c r="K21" s="45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6.5">
      <c r="A22" s="1">
        <v>2</v>
      </c>
      <c r="B22" s="11" t="s">
        <v>576</v>
      </c>
      <c r="C22" s="48"/>
      <c r="D22" s="48">
        <v>9357597</v>
      </c>
      <c r="E22" s="48">
        <v>9357597</v>
      </c>
      <c r="F22" s="45"/>
      <c r="G22" s="45">
        <f t="shared" si="7"/>
        <v>9357597</v>
      </c>
      <c r="H22" s="45">
        <f t="shared" si="7"/>
        <v>9357597</v>
      </c>
      <c r="I22" s="45"/>
      <c r="J22" s="45"/>
      <c r="K22" s="45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6.5">
      <c r="A23" s="1">
        <v>3</v>
      </c>
      <c r="B23" s="11" t="s">
        <v>439</v>
      </c>
      <c r="C23" s="48"/>
      <c r="D23" s="48">
        <v>389000</v>
      </c>
      <c r="E23" s="48">
        <v>389000</v>
      </c>
      <c r="F23" s="45">
        <f t="shared" si="7"/>
        <v>0</v>
      </c>
      <c r="G23" s="45">
        <f t="shared" si="7"/>
        <v>389000</v>
      </c>
      <c r="H23" s="45">
        <f t="shared" si="7"/>
        <v>389000</v>
      </c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16.5">
      <c r="A24" s="1">
        <v>4</v>
      </c>
      <c r="B24" s="11"/>
      <c r="C24" s="48"/>
      <c r="D24" s="48"/>
      <c r="E24" s="48"/>
      <c r="F24" s="45">
        <f t="shared" si="7"/>
        <v>0</v>
      </c>
      <c r="G24" s="45">
        <f t="shared" si="7"/>
        <v>0</v>
      </c>
      <c r="H24" s="45">
        <f t="shared" si="7"/>
        <v>0</v>
      </c>
      <c r="I24" s="45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16.5">
      <c r="A25" s="1">
        <v>5</v>
      </c>
      <c r="B25" s="11"/>
      <c r="C25" s="48"/>
      <c r="D25" s="48"/>
      <c r="E25" s="48"/>
      <c r="F25" s="45">
        <f>C25</f>
        <v>0</v>
      </c>
      <c r="G25" s="45">
        <f>D25</f>
        <v>0</v>
      </c>
      <c r="H25" s="45">
        <f>E25</f>
        <v>0</v>
      </c>
      <c r="I25" s="45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6.5">
      <c r="A26" s="1">
        <v>6</v>
      </c>
      <c r="B26" s="42" t="s">
        <v>86</v>
      </c>
      <c r="C26" s="47">
        <f>SUM(C21:C21)</f>
        <v>28836000</v>
      </c>
      <c r="D26" s="47">
        <f>SUM(D21:D25)</f>
        <v>9746597</v>
      </c>
      <c r="E26" s="47">
        <f t="shared" ref="E26:K26" si="8">SUM(E21:E25)</f>
        <v>9746597</v>
      </c>
      <c r="F26" s="47">
        <f t="shared" si="8"/>
        <v>28836000</v>
      </c>
      <c r="G26" s="47">
        <f t="shared" si="8"/>
        <v>9746597</v>
      </c>
      <c r="H26" s="47">
        <f t="shared" si="8"/>
        <v>9746597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6.5">
      <c r="E27" s="50"/>
      <c r="F27" s="51"/>
      <c r="G27" s="51"/>
      <c r="H27" s="51"/>
      <c r="I27" s="51"/>
      <c r="J27" s="51"/>
      <c r="K27" s="51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8">
      <c r="B28" s="43" t="s">
        <v>87</v>
      </c>
      <c r="C28" s="52">
        <f>C26+C15</f>
        <v>28836000</v>
      </c>
      <c r="D28" s="52">
        <f>D26+D15</f>
        <v>10196597</v>
      </c>
      <c r="E28" s="52">
        <f>E26+E15</f>
        <v>10196597</v>
      </c>
      <c r="F28" s="52">
        <f t="shared" ref="F28:K28" si="9">F26+L15</f>
        <v>28836000</v>
      </c>
      <c r="G28" s="52">
        <f t="shared" si="9"/>
        <v>10196597</v>
      </c>
      <c r="H28" s="52">
        <f t="shared" si="9"/>
        <v>10196597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18">
      <c r="C29" s="52"/>
      <c r="D29" s="52"/>
      <c r="E29" s="52"/>
      <c r="F29" s="52"/>
      <c r="G29" s="52"/>
      <c r="H29" s="52"/>
      <c r="I29" s="52"/>
      <c r="J29" s="52"/>
      <c r="K29" s="52"/>
    </row>
    <row r="30" spans="1:29" ht="18">
      <c r="B30" s="43"/>
      <c r="C30" s="52"/>
      <c r="D30" s="52"/>
      <c r="E30" s="52"/>
      <c r="F30" s="52"/>
      <c r="G30" s="52"/>
      <c r="H30" s="52"/>
      <c r="I30" s="52"/>
      <c r="J30" s="52"/>
      <c r="K30" s="52"/>
    </row>
    <row r="31" spans="1:29" ht="20.25">
      <c r="B31" s="35" t="s">
        <v>577</v>
      </c>
      <c r="C31" s="52"/>
      <c r="D31" s="52"/>
      <c r="E31" s="52"/>
      <c r="F31" s="52"/>
      <c r="G31" s="52"/>
      <c r="H31" s="52"/>
      <c r="I31" s="52"/>
      <c r="J31" s="52"/>
      <c r="K31" s="52"/>
    </row>
    <row r="33" spans="1:28" ht="60">
      <c r="B33" s="7" t="s">
        <v>1</v>
      </c>
      <c r="C33" s="8" t="s">
        <v>2</v>
      </c>
      <c r="D33" s="8" t="s">
        <v>70</v>
      </c>
      <c r="E33" s="8" t="s">
        <v>123</v>
      </c>
      <c r="F33" s="8" t="s">
        <v>543</v>
      </c>
      <c r="G33" s="8" t="s">
        <v>544</v>
      </c>
      <c r="H33" s="8" t="s">
        <v>138</v>
      </c>
      <c r="I33" s="9" t="s">
        <v>74</v>
      </c>
      <c r="J33" s="9" t="s">
        <v>77</v>
      </c>
      <c r="K33" s="9" t="s">
        <v>127</v>
      </c>
      <c r="L33" s="9" t="s">
        <v>75</v>
      </c>
      <c r="M33" s="9" t="s">
        <v>78</v>
      </c>
      <c r="N33" s="9" t="s">
        <v>153</v>
      </c>
    </row>
    <row r="34" spans="1:28" ht="14.25">
      <c r="B34" s="8" t="s">
        <v>6</v>
      </c>
      <c r="C34" s="8" t="s">
        <v>7</v>
      </c>
      <c r="D34" s="8" t="s">
        <v>8</v>
      </c>
      <c r="E34" s="8" t="s">
        <v>9</v>
      </c>
      <c r="F34" s="8" t="s">
        <v>84</v>
      </c>
      <c r="G34" s="8" t="s">
        <v>11</v>
      </c>
      <c r="H34" s="8" t="s">
        <v>12</v>
      </c>
      <c r="I34" s="8" t="s">
        <v>13</v>
      </c>
      <c r="J34" s="8" t="s">
        <v>14</v>
      </c>
      <c r="K34" s="8" t="s">
        <v>15</v>
      </c>
      <c r="L34" s="8" t="s">
        <v>16</v>
      </c>
      <c r="M34" s="8" t="s">
        <v>17</v>
      </c>
      <c r="N34" s="8" t="s">
        <v>18</v>
      </c>
    </row>
    <row r="35" spans="1:28" ht="28.5">
      <c r="A35" s="1">
        <v>1</v>
      </c>
      <c r="B35" s="53" t="s">
        <v>579</v>
      </c>
      <c r="C35" s="54"/>
      <c r="D35" s="54">
        <v>685640</v>
      </c>
      <c r="E35" s="54">
        <v>685640</v>
      </c>
      <c r="F35" s="54"/>
      <c r="G35" s="54"/>
      <c r="H35" s="54"/>
      <c r="I35" s="55">
        <f>C35</f>
        <v>0</v>
      </c>
      <c r="J35" s="55">
        <f>D35</f>
        <v>685640</v>
      </c>
      <c r="K35" s="55">
        <f>E35</f>
        <v>685640</v>
      </c>
      <c r="L35" s="55"/>
      <c r="M35" s="55"/>
      <c r="N35" s="55"/>
    </row>
    <row r="36" spans="1:28" ht="27.75" customHeight="1">
      <c r="A36" s="1">
        <v>2</v>
      </c>
      <c r="B36" s="53" t="s">
        <v>145</v>
      </c>
      <c r="C36" s="55"/>
      <c r="D36" s="55">
        <v>221237</v>
      </c>
      <c r="E36" s="55">
        <v>221237</v>
      </c>
      <c r="F36" s="55"/>
      <c r="G36" s="55">
        <v>178958</v>
      </c>
      <c r="H36" s="55">
        <v>178958</v>
      </c>
      <c r="I36" s="55">
        <f t="shared" ref="I36:K38" si="10">C36</f>
        <v>0</v>
      </c>
      <c r="J36" s="55">
        <f>D36+G36</f>
        <v>400195</v>
      </c>
      <c r="K36" s="55">
        <f>E36+H36</f>
        <v>400195</v>
      </c>
      <c r="L36" s="55"/>
      <c r="M36" s="55"/>
      <c r="N36" s="55"/>
      <c r="O36" s="5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28.5">
      <c r="A37" s="1">
        <v>3</v>
      </c>
      <c r="B37" s="53" t="s">
        <v>580</v>
      </c>
      <c r="C37" s="54">
        <v>4350000</v>
      </c>
      <c r="D37" s="54">
        <v>3701570</v>
      </c>
      <c r="E37" s="54">
        <v>3701570</v>
      </c>
      <c r="F37" s="55"/>
      <c r="G37" s="55"/>
      <c r="H37" s="55"/>
      <c r="I37" s="55">
        <f t="shared" si="10"/>
        <v>4350000</v>
      </c>
      <c r="J37" s="55">
        <f t="shared" si="10"/>
        <v>3701570</v>
      </c>
      <c r="K37" s="55">
        <f t="shared" si="10"/>
        <v>3701570</v>
      </c>
      <c r="L37" s="55"/>
      <c r="M37" s="55"/>
      <c r="N37" s="55"/>
      <c r="O37" s="5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8.5">
      <c r="A38" s="1">
        <v>4</v>
      </c>
      <c r="B38" s="53" t="s">
        <v>324</v>
      </c>
      <c r="C38" s="54"/>
      <c r="D38" s="54">
        <v>100000</v>
      </c>
      <c r="E38" s="54">
        <v>100000</v>
      </c>
      <c r="F38" s="54"/>
      <c r="G38" s="54"/>
      <c r="H38" s="54"/>
      <c r="I38" s="55">
        <f t="shared" si="10"/>
        <v>0</v>
      </c>
      <c r="J38" s="55">
        <f t="shared" si="10"/>
        <v>100000</v>
      </c>
      <c r="K38" s="55">
        <f t="shared" si="10"/>
        <v>100000</v>
      </c>
      <c r="L38" s="55"/>
      <c r="M38" s="55"/>
      <c r="N38" s="55"/>
      <c r="O38" s="5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ht="28.5" customHeight="1">
      <c r="A39" s="1">
        <v>5</v>
      </c>
      <c r="B39" s="58" t="s">
        <v>146</v>
      </c>
      <c r="C39" s="59">
        <f t="shared" ref="C39:N39" si="11">SUM(C35:C38)</f>
        <v>4350000</v>
      </c>
      <c r="D39" s="59">
        <f t="shared" si="11"/>
        <v>4708447</v>
      </c>
      <c r="E39" s="59">
        <f t="shared" si="11"/>
        <v>4708447</v>
      </c>
      <c r="F39" s="59">
        <f t="shared" si="11"/>
        <v>0</v>
      </c>
      <c r="G39" s="59">
        <f t="shared" si="11"/>
        <v>178958</v>
      </c>
      <c r="H39" s="59">
        <f t="shared" si="11"/>
        <v>178958</v>
      </c>
      <c r="I39" s="59">
        <f t="shared" si="11"/>
        <v>4350000</v>
      </c>
      <c r="J39" s="59">
        <f t="shared" si="11"/>
        <v>4887405</v>
      </c>
      <c r="K39" s="59">
        <f t="shared" si="11"/>
        <v>4887405</v>
      </c>
      <c r="L39" s="59">
        <f t="shared" si="11"/>
        <v>0</v>
      </c>
      <c r="M39" s="59">
        <f t="shared" si="11"/>
        <v>0</v>
      </c>
      <c r="N39" s="59">
        <f t="shared" si="11"/>
        <v>0</v>
      </c>
      <c r="O39" s="60"/>
      <c r="P39" s="61"/>
      <c r="Q39" s="61"/>
      <c r="R39" s="61"/>
      <c r="S39" s="61"/>
      <c r="T39" s="61"/>
      <c r="U39" s="61"/>
      <c r="V39" s="61"/>
      <c r="W39" s="61"/>
      <c r="X39" s="62"/>
      <c r="Y39" s="62"/>
      <c r="Z39" s="63"/>
      <c r="AA39" s="63"/>
      <c r="AB39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60" zoomScaleNormal="75" workbookViewId="0">
      <selection activeCell="G1" sqref="G1"/>
    </sheetView>
  </sheetViews>
  <sheetFormatPr defaultRowHeight="12.75"/>
  <cols>
    <col min="1" max="1" width="9.140625" style="1"/>
    <col min="2" max="2" width="71.42578125" style="1" customWidth="1"/>
    <col min="3" max="3" width="18.85546875" style="1" customWidth="1"/>
    <col min="4" max="5" width="21.42578125" style="1" customWidth="1"/>
    <col min="6" max="6" width="21.5703125" style="1" customWidth="1"/>
    <col min="7" max="7" width="21.85546875" style="1" customWidth="1"/>
    <col min="8" max="8" width="20.85546875" style="1" customWidth="1"/>
    <col min="9" max="9" width="21.42578125" style="1" customWidth="1"/>
    <col min="10" max="16384" width="9.140625" style="1"/>
  </cols>
  <sheetData>
    <row r="1" spans="1:25">
      <c r="C1" s="5"/>
      <c r="D1" s="34"/>
      <c r="E1" s="34"/>
      <c r="F1" s="34"/>
      <c r="G1" s="172" t="s">
        <v>612</v>
      </c>
    </row>
    <row r="2" spans="1:25" ht="20.25">
      <c r="B2" s="35" t="s">
        <v>581</v>
      </c>
      <c r="D2" s="71"/>
      <c r="E2" s="71"/>
    </row>
    <row r="3" spans="1:25">
      <c r="D3" s="71"/>
      <c r="E3" s="71"/>
      <c r="G3" s="1" t="s">
        <v>89</v>
      </c>
    </row>
    <row r="4" spans="1:25" ht="60">
      <c r="B4" s="7" t="s">
        <v>1</v>
      </c>
      <c r="C4" s="8" t="s">
        <v>2</v>
      </c>
      <c r="D4" s="173" t="s">
        <v>70</v>
      </c>
      <c r="E4" s="173" t="s">
        <v>123</v>
      </c>
      <c r="F4" s="9" t="s">
        <v>74</v>
      </c>
      <c r="G4" s="9" t="s">
        <v>77</v>
      </c>
      <c r="H4" s="9" t="s">
        <v>127</v>
      </c>
      <c r="I4" s="72"/>
    </row>
    <row r="5" spans="1:25" ht="14.25">
      <c r="B5" s="8" t="s">
        <v>6</v>
      </c>
      <c r="C5" s="8" t="s">
        <v>7</v>
      </c>
      <c r="D5" s="173" t="s">
        <v>8</v>
      </c>
      <c r="E5" s="173" t="s">
        <v>9</v>
      </c>
      <c r="F5" s="8" t="s">
        <v>84</v>
      </c>
      <c r="G5" s="8" t="s">
        <v>11</v>
      </c>
      <c r="H5" s="329" t="s">
        <v>12</v>
      </c>
    </row>
    <row r="6" spans="1:25" ht="16.5">
      <c r="A6" s="1">
        <v>1</v>
      </c>
      <c r="B6" s="11" t="s">
        <v>88</v>
      </c>
      <c r="C6" s="44">
        <v>34304200</v>
      </c>
      <c r="D6" s="44">
        <v>34304200</v>
      </c>
      <c r="E6" s="44">
        <v>34304200</v>
      </c>
      <c r="F6" s="45">
        <f>C6</f>
        <v>34304200</v>
      </c>
      <c r="G6" s="45">
        <f>D6</f>
        <v>34304200</v>
      </c>
      <c r="H6" s="44">
        <v>34304200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5">
      <c r="A7" s="1">
        <v>2</v>
      </c>
      <c r="B7" s="11" t="s">
        <v>90</v>
      </c>
      <c r="C7" s="44">
        <v>27914110</v>
      </c>
      <c r="D7" s="44">
        <v>27914110</v>
      </c>
      <c r="E7" s="44">
        <v>27914110</v>
      </c>
      <c r="F7" s="45">
        <f t="shared" ref="F7:G24" si="0">C7</f>
        <v>27914110</v>
      </c>
      <c r="G7" s="45">
        <f t="shared" si="0"/>
        <v>27914110</v>
      </c>
      <c r="H7" s="44">
        <v>27914110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6.5">
      <c r="A8" s="1">
        <v>3</v>
      </c>
      <c r="B8" s="11" t="s">
        <v>91</v>
      </c>
      <c r="C8" s="45">
        <v>1881838</v>
      </c>
      <c r="D8" s="45">
        <v>1881838</v>
      </c>
      <c r="E8" s="45">
        <v>1881838</v>
      </c>
      <c r="F8" s="45">
        <f t="shared" si="0"/>
        <v>1881838</v>
      </c>
      <c r="G8" s="45">
        <f t="shared" si="0"/>
        <v>1881838</v>
      </c>
      <c r="H8" s="45">
        <v>1881838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5">
      <c r="A9" s="1">
        <v>4</v>
      </c>
      <c r="B9" s="11" t="s">
        <v>95</v>
      </c>
      <c r="C9" s="44">
        <v>63563550</v>
      </c>
      <c r="D9" s="44">
        <v>63563550</v>
      </c>
      <c r="E9" s="44">
        <v>63563550</v>
      </c>
      <c r="F9" s="45">
        <f>C9</f>
        <v>63563550</v>
      </c>
      <c r="G9" s="45">
        <f>D9</f>
        <v>63563550</v>
      </c>
      <c r="H9" s="44">
        <v>63563550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>
      <c r="A10" s="1">
        <v>5</v>
      </c>
      <c r="B10" s="11" t="s">
        <v>122</v>
      </c>
      <c r="C10" s="44">
        <v>66300</v>
      </c>
      <c r="D10" s="44">
        <v>66300</v>
      </c>
      <c r="E10" s="44">
        <v>66300</v>
      </c>
      <c r="F10" s="45">
        <f>C10</f>
        <v>66300</v>
      </c>
      <c r="G10" s="45">
        <f>D10</f>
        <v>66300</v>
      </c>
      <c r="H10" s="44">
        <v>66300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>
      <c r="A11" s="1">
        <v>6</v>
      </c>
      <c r="B11" s="11" t="s">
        <v>582</v>
      </c>
      <c r="C11" s="44">
        <v>261900</v>
      </c>
      <c r="D11" s="44">
        <v>261900</v>
      </c>
      <c r="E11" s="44">
        <v>261900</v>
      </c>
      <c r="F11" s="45">
        <f t="shared" si="0"/>
        <v>261900</v>
      </c>
      <c r="G11" s="45">
        <f t="shared" si="0"/>
        <v>261900</v>
      </c>
      <c r="H11" s="44">
        <v>261900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6.5">
      <c r="A12" s="1">
        <v>7</v>
      </c>
      <c r="B12" s="11" t="s">
        <v>583</v>
      </c>
      <c r="C12" s="44"/>
      <c r="D12" s="321">
        <v>1974000</v>
      </c>
      <c r="E12" s="321">
        <v>1974000</v>
      </c>
      <c r="F12" s="45"/>
      <c r="G12" s="326">
        <f t="shared" si="0"/>
        <v>1974000</v>
      </c>
      <c r="H12" s="321">
        <v>1974000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6.5">
      <c r="A13" s="1">
        <v>8</v>
      </c>
      <c r="B13" s="11" t="s">
        <v>584</v>
      </c>
      <c r="C13" s="44"/>
      <c r="D13" s="322">
        <v>270435</v>
      </c>
      <c r="E13" s="322">
        <v>270435</v>
      </c>
      <c r="F13" s="45"/>
      <c r="G13" s="325">
        <f t="shared" si="0"/>
        <v>270435</v>
      </c>
      <c r="H13" s="322">
        <v>270435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33.6" customHeight="1">
      <c r="A14" s="1">
        <v>9</v>
      </c>
      <c r="B14" s="323" t="s">
        <v>154</v>
      </c>
      <c r="C14" s="324">
        <f>SUM(C6:C11)</f>
        <v>127991898</v>
      </c>
      <c r="D14" s="324">
        <f>SUM(D6:D13)</f>
        <v>130236333</v>
      </c>
      <c r="E14" s="324">
        <f>SUM(E6:E13)</f>
        <v>130236333</v>
      </c>
      <c r="F14" s="324">
        <f t="shared" si="0"/>
        <v>127991898</v>
      </c>
      <c r="G14" s="324">
        <f t="shared" si="0"/>
        <v>130236333</v>
      </c>
      <c r="H14" s="324">
        <f>SUM(H6:H13)</f>
        <v>130236333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5">
      <c r="A15" s="1">
        <v>10</v>
      </c>
      <c r="B15" s="11" t="s">
        <v>583</v>
      </c>
      <c r="C15" s="44"/>
      <c r="D15" s="321">
        <v>780000</v>
      </c>
      <c r="E15" s="321">
        <v>780000</v>
      </c>
      <c r="F15" s="45"/>
      <c r="G15" s="326">
        <f t="shared" si="0"/>
        <v>780000</v>
      </c>
      <c r="H15" s="321">
        <v>780000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6.5">
      <c r="A16" s="1">
        <v>11</v>
      </c>
      <c r="B16" s="11" t="s">
        <v>585</v>
      </c>
      <c r="C16" s="45">
        <v>38544033</v>
      </c>
      <c r="D16" s="45">
        <v>39051846</v>
      </c>
      <c r="E16" s="45">
        <v>39051846</v>
      </c>
      <c r="F16" s="45">
        <f t="shared" si="0"/>
        <v>38544033</v>
      </c>
      <c r="G16" s="45">
        <f t="shared" si="0"/>
        <v>39051846</v>
      </c>
      <c r="H16" s="45">
        <v>39051846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5">
      <c r="A17" s="1">
        <v>12</v>
      </c>
      <c r="B17" s="11" t="s">
        <v>584</v>
      </c>
      <c r="C17" s="45"/>
      <c r="D17" s="325">
        <v>-388803</v>
      </c>
      <c r="E17" s="325">
        <v>-388803</v>
      </c>
      <c r="F17" s="45"/>
      <c r="G17" s="325">
        <f t="shared" si="0"/>
        <v>-388803</v>
      </c>
      <c r="H17" s="325">
        <v>-388803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0">
      <c r="A18" s="1">
        <v>13</v>
      </c>
      <c r="B18" s="323" t="s">
        <v>586</v>
      </c>
      <c r="C18" s="324">
        <f>SUM(C15:C16)</f>
        <v>38544033</v>
      </c>
      <c r="D18" s="324">
        <f>SUM(D15:D17)</f>
        <v>39443043</v>
      </c>
      <c r="E18" s="324">
        <f>SUM(E15:E17)</f>
        <v>39443043</v>
      </c>
      <c r="F18" s="324">
        <f t="shared" ref="F18:G18" si="1">SUM(F15:F17)</f>
        <v>38544033</v>
      </c>
      <c r="G18" s="324">
        <f t="shared" si="1"/>
        <v>39443043</v>
      </c>
      <c r="H18" s="324">
        <f>SUM(H15:H17)</f>
        <v>39443043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6.5">
      <c r="A19" s="1">
        <v>14</v>
      </c>
      <c r="B19" s="11" t="s">
        <v>155</v>
      </c>
      <c r="C19" s="45">
        <v>2269760</v>
      </c>
      <c r="D19" s="45">
        <v>2435840</v>
      </c>
      <c r="E19" s="45">
        <v>2435840</v>
      </c>
      <c r="F19" s="45">
        <f t="shared" si="0"/>
        <v>2269760</v>
      </c>
      <c r="G19" s="45">
        <f t="shared" si="0"/>
        <v>2435840</v>
      </c>
      <c r="H19" s="45">
        <v>2435840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5">
      <c r="A20" s="1">
        <v>15</v>
      </c>
      <c r="B20" s="11" t="s">
        <v>334</v>
      </c>
      <c r="C20" s="44">
        <v>8060000</v>
      </c>
      <c r="D20" s="44">
        <v>8060000</v>
      </c>
      <c r="E20" s="44">
        <v>8060000</v>
      </c>
      <c r="F20" s="45">
        <f t="shared" si="0"/>
        <v>8060000</v>
      </c>
      <c r="G20" s="45">
        <f t="shared" si="0"/>
        <v>8060000</v>
      </c>
      <c r="H20" s="44">
        <v>8060000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8.5">
      <c r="A21" s="1">
        <v>16</v>
      </c>
      <c r="B21" s="11" t="s">
        <v>587</v>
      </c>
      <c r="C21" s="44">
        <f>3420000+5464348</f>
        <v>8884348</v>
      </c>
      <c r="D21" s="44">
        <v>9332495</v>
      </c>
      <c r="E21" s="44">
        <v>9332495</v>
      </c>
      <c r="F21" s="45">
        <f t="shared" si="0"/>
        <v>8884348</v>
      </c>
      <c r="G21" s="45">
        <f t="shared" si="0"/>
        <v>9332495</v>
      </c>
      <c r="H21" s="44">
        <v>9332495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6.5">
      <c r="A22" s="1">
        <v>17</v>
      </c>
      <c r="B22" s="11" t="s">
        <v>583</v>
      </c>
      <c r="C22" s="44"/>
      <c r="D22" s="321">
        <v>360000</v>
      </c>
      <c r="E22" s="321">
        <v>360000</v>
      </c>
      <c r="F22" s="45"/>
      <c r="G22" s="326">
        <f t="shared" si="0"/>
        <v>360000</v>
      </c>
      <c r="H22" s="321">
        <v>360000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6.5">
      <c r="A23" s="1">
        <v>18</v>
      </c>
      <c r="B23" s="11" t="s">
        <v>588</v>
      </c>
      <c r="C23" s="44">
        <f>8838000+1496500</f>
        <v>10334500</v>
      </c>
      <c r="D23" s="44">
        <f>8838000+1496500</f>
        <v>10334500</v>
      </c>
      <c r="E23" s="44">
        <f>8838000+1496500</f>
        <v>10334500</v>
      </c>
      <c r="F23" s="45">
        <f t="shared" si="0"/>
        <v>10334500</v>
      </c>
      <c r="G23" s="45">
        <f t="shared" si="0"/>
        <v>10334500</v>
      </c>
      <c r="H23" s="44">
        <f>8838000+1496500</f>
        <v>10334500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6.5">
      <c r="A24" s="1">
        <v>19</v>
      </c>
      <c r="B24" s="11" t="s">
        <v>589</v>
      </c>
      <c r="C24" s="44">
        <v>1849000</v>
      </c>
      <c r="D24" s="44">
        <v>2489000</v>
      </c>
      <c r="E24" s="44">
        <v>2489000</v>
      </c>
      <c r="F24" s="45">
        <f t="shared" si="0"/>
        <v>1849000</v>
      </c>
      <c r="G24" s="45">
        <f t="shared" si="0"/>
        <v>2489000</v>
      </c>
      <c r="H24" s="44">
        <v>2489000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6.5">
      <c r="A25" s="1">
        <v>20</v>
      </c>
      <c r="B25" s="11" t="s">
        <v>583</v>
      </c>
      <c r="C25" s="44"/>
      <c r="D25" s="321">
        <v>410000</v>
      </c>
      <c r="E25" s="321">
        <v>410000</v>
      </c>
      <c r="F25" s="45"/>
      <c r="G25" s="326">
        <f t="shared" ref="G25:G32" si="2">D25</f>
        <v>410000</v>
      </c>
      <c r="H25" s="321">
        <v>410000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6.5">
      <c r="A26" s="1">
        <v>21</v>
      </c>
      <c r="B26" s="11" t="s">
        <v>584</v>
      </c>
      <c r="C26" s="44"/>
      <c r="D26" s="325">
        <v>-228000</v>
      </c>
      <c r="E26" s="325">
        <v>-228000</v>
      </c>
      <c r="F26" s="45"/>
      <c r="G26" s="325">
        <f t="shared" si="2"/>
        <v>-228000</v>
      </c>
      <c r="H26" s="325">
        <v>-228000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30">
      <c r="A27" s="1">
        <v>22</v>
      </c>
      <c r="B27" s="323" t="s">
        <v>92</v>
      </c>
      <c r="C27" s="324">
        <f>SUM(C19:C24)</f>
        <v>31397608</v>
      </c>
      <c r="D27" s="324">
        <f>SUM(D19:D26)</f>
        <v>33193835</v>
      </c>
      <c r="E27" s="324">
        <f>SUM(E19:E26)</f>
        <v>33193835</v>
      </c>
      <c r="F27" s="324">
        <f t="shared" ref="F27:G27" si="3">SUM(F19:F26)</f>
        <v>31397608</v>
      </c>
      <c r="G27" s="324">
        <f t="shared" si="3"/>
        <v>33193835</v>
      </c>
      <c r="H27" s="324">
        <f>SUM(H19:H26)</f>
        <v>33193835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5">
      <c r="A28" s="1">
        <v>23</v>
      </c>
      <c r="B28" s="11" t="s">
        <v>93</v>
      </c>
      <c r="C28" s="45">
        <v>2243340</v>
      </c>
      <c r="D28" s="45">
        <v>2243340</v>
      </c>
      <c r="E28" s="45">
        <v>2243340</v>
      </c>
      <c r="F28" s="45">
        <f>C28</f>
        <v>2243340</v>
      </c>
      <c r="G28" s="45">
        <f t="shared" si="2"/>
        <v>2243340</v>
      </c>
      <c r="H28" s="45">
        <v>2243340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>
      <c r="A29" s="1">
        <v>24</v>
      </c>
      <c r="B29" s="11" t="s">
        <v>583</v>
      </c>
      <c r="C29" s="45"/>
      <c r="D29" s="326">
        <v>76000</v>
      </c>
      <c r="E29" s="326">
        <v>76000</v>
      </c>
      <c r="F29" s="45"/>
      <c r="G29" s="326">
        <f t="shared" si="2"/>
        <v>76000</v>
      </c>
      <c r="H29" s="326">
        <v>76000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0">
      <c r="A30" s="1">
        <v>25</v>
      </c>
      <c r="B30" s="323" t="s">
        <v>94</v>
      </c>
      <c r="C30" s="324">
        <f>SUM(C28:C29)</f>
        <v>2243340</v>
      </c>
      <c r="D30" s="324">
        <f>SUM(D28:D29)</f>
        <v>2319340</v>
      </c>
      <c r="E30" s="324">
        <f>SUM(E28:E29)</f>
        <v>2319340</v>
      </c>
      <c r="F30" s="324">
        <f>C30</f>
        <v>2243340</v>
      </c>
      <c r="G30" s="324">
        <f t="shared" si="2"/>
        <v>2319340</v>
      </c>
      <c r="H30" s="324">
        <f>SUM(H28:H29)</f>
        <v>2319340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0">
      <c r="A31" s="1">
        <v>26</v>
      </c>
      <c r="B31" s="323" t="s">
        <v>590</v>
      </c>
      <c r="C31" s="324">
        <v>5992000</v>
      </c>
      <c r="D31" s="324">
        <v>20445600</v>
      </c>
      <c r="E31" s="324">
        <v>20445600</v>
      </c>
      <c r="F31" s="324">
        <f>C31</f>
        <v>5992000</v>
      </c>
      <c r="G31" s="324">
        <f t="shared" si="2"/>
        <v>20445600</v>
      </c>
      <c r="H31" s="324">
        <v>20445600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6.5">
      <c r="A32" s="1">
        <v>27</v>
      </c>
      <c r="B32" s="323" t="s">
        <v>591</v>
      </c>
      <c r="C32" s="324"/>
      <c r="D32" s="324">
        <v>76000</v>
      </c>
      <c r="E32" s="324">
        <v>76000</v>
      </c>
      <c r="F32" s="324"/>
      <c r="G32" s="324">
        <f t="shared" si="2"/>
        <v>76000</v>
      </c>
      <c r="H32" s="324">
        <v>76000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>
      <c r="A33" s="1">
        <v>28</v>
      </c>
      <c r="B33" s="327" t="s">
        <v>156</v>
      </c>
      <c r="C33" s="328">
        <f>C14+C18+C27+C30+C31+C32</f>
        <v>206168879</v>
      </c>
      <c r="D33" s="328">
        <f>D14+D18+D27+D30+D31+D32</f>
        <v>225714151</v>
      </c>
      <c r="E33" s="328">
        <f>E14+E18+E27+E30+E31+E32</f>
        <v>225714151</v>
      </c>
      <c r="F33" s="328">
        <f t="shared" ref="F33:H33" si="4">F14+F18+F27+F30+F31+F32</f>
        <v>206168879</v>
      </c>
      <c r="G33" s="328">
        <f t="shared" si="4"/>
        <v>225714151</v>
      </c>
      <c r="H33" s="328">
        <f t="shared" si="4"/>
        <v>225714151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62"/>
      <c r="W33" s="63"/>
      <c r="X33" s="63"/>
      <c r="Y33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>
      <selection activeCell="F2" sqref="F2"/>
    </sheetView>
  </sheetViews>
  <sheetFormatPr defaultRowHeight="12.75"/>
  <cols>
    <col min="1" max="1" width="9.140625" style="1"/>
    <col min="2" max="2" width="35.85546875" style="1" customWidth="1"/>
    <col min="3" max="3" width="17.42578125" style="1" customWidth="1"/>
    <col min="4" max="4" width="18" style="1" customWidth="1"/>
    <col min="5" max="5" width="19.85546875" style="1" customWidth="1"/>
    <col min="6" max="6" width="21.85546875" style="1" customWidth="1"/>
    <col min="7" max="7" width="37.42578125" style="26" customWidth="1"/>
    <col min="8" max="8" width="12.85546875" style="1" customWidth="1"/>
    <col min="9" max="9" width="13.42578125" style="1" customWidth="1"/>
    <col min="10" max="10" width="20.5703125" style="1" customWidth="1"/>
    <col min="11" max="11" width="18" style="1" customWidth="1"/>
    <col min="12" max="16384" width="9.140625" style="1"/>
  </cols>
  <sheetData>
    <row r="1" spans="1:8">
      <c r="B1" s="72"/>
      <c r="C1" s="72"/>
      <c r="D1" s="72"/>
      <c r="E1" s="72"/>
      <c r="F1" s="72"/>
      <c r="G1" s="73"/>
      <c r="H1" s="72"/>
    </row>
    <row r="2" spans="1:8">
      <c r="B2" s="72"/>
      <c r="C2" s="5"/>
      <c r="E2" s="72"/>
      <c r="F2" s="172" t="s">
        <v>616</v>
      </c>
      <c r="G2" s="73"/>
      <c r="H2" s="72"/>
    </row>
    <row r="3" spans="1:8">
      <c r="B3" s="72"/>
      <c r="C3" s="72"/>
      <c r="E3" s="72"/>
      <c r="F3" s="172"/>
      <c r="G3" s="73"/>
      <c r="H3" s="72"/>
    </row>
    <row r="4" spans="1:8" ht="20.25">
      <c r="B4" s="35" t="s">
        <v>440</v>
      </c>
      <c r="C4" s="72"/>
      <c r="E4" s="72"/>
      <c r="F4" s="172" t="s">
        <v>89</v>
      </c>
      <c r="G4" s="73"/>
      <c r="H4" s="72"/>
    </row>
    <row r="5" spans="1:8">
      <c r="B5" s="72"/>
      <c r="C5" s="72"/>
      <c r="E5" s="72"/>
      <c r="F5" s="72"/>
      <c r="G5" s="73"/>
      <c r="H5" s="72"/>
    </row>
    <row r="6" spans="1:8" ht="25.5">
      <c r="B6" s="74" t="s">
        <v>1</v>
      </c>
      <c r="C6" s="75" t="s">
        <v>98</v>
      </c>
      <c r="D6" s="309" t="s">
        <v>99</v>
      </c>
      <c r="E6" s="75" t="s">
        <v>100</v>
      </c>
      <c r="F6" s="75" t="s">
        <v>101</v>
      </c>
    </row>
    <row r="7" spans="1:8">
      <c r="B7" s="76" t="s">
        <v>6</v>
      </c>
      <c r="C7" s="76" t="s">
        <v>7</v>
      </c>
      <c r="D7" s="340" t="s">
        <v>8</v>
      </c>
      <c r="E7" s="76" t="s">
        <v>9</v>
      </c>
      <c r="F7" s="76" t="s">
        <v>10</v>
      </c>
    </row>
    <row r="8" spans="1:8" ht="50.25" customHeight="1">
      <c r="A8" s="1">
        <v>1</v>
      </c>
      <c r="B8" s="341" t="s">
        <v>613</v>
      </c>
      <c r="C8" s="342">
        <v>750000000</v>
      </c>
      <c r="D8" s="78">
        <v>750000000</v>
      </c>
      <c r="E8" s="342">
        <f>D8-C8</f>
        <v>0</v>
      </c>
      <c r="F8" s="79" t="s">
        <v>614</v>
      </c>
    </row>
    <row r="9" spans="1:8" ht="50.25" customHeight="1">
      <c r="A9" s="1">
        <v>2</v>
      </c>
      <c r="B9" s="341" t="s">
        <v>615</v>
      </c>
      <c r="C9" s="342">
        <v>254590000</v>
      </c>
      <c r="D9" s="78">
        <v>304590000</v>
      </c>
      <c r="E9" s="342">
        <f>D9-C9</f>
        <v>50000000</v>
      </c>
      <c r="F9" s="79"/>
    </row>
    <row r="10" spans="1:8">
      <c r="A10" s="1">
        <v>3</v>
      </c>
      <c r="B10" s="77" t="s">
        <v>97</v>
      </c>
      <c r="C10" s="80">
        <f>SUM(C8:C9)</f>
        <v>1004590000</v>
      </c>
      <c r="D10" s="80">
        <f t="shared" ref="D10:E10" si="0">SUM(D8:D9)</f>
        <v>1054590000</v>
      </c>
      <c r="E10" s="80">
        <f t="shared" si="0"/>
        <v>50000000</v>
      </c>
      <c r="F10" s="80"/>
    </row>
    <row r="11" spans="1:8">
      <c r="D11" s="71"/>
    </row>
    <row r="12" spans="1:8">
      <c r="C12" s="26"/>
      <c r="D12" s="71"/>
      <c r="E12" s="81"/>
    </row>
    <row r="13" spans="1:8">
      <c r="D13" s="71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topLeftCell="A52" zoomScale="60" zoomScaleNormal="60" workbookViewId="0">
      <selection activeCell="N27" sqref="N27"/>
    </sheetView>
  </sheetViews>
  <sheetFormatPr defaultRowHeight="18"/>
  <cols>
    <col min="1" max="1" width="7.42578125" style="1" customWidth="1"/>
    <col min="2" max="2" width="36.5703125" style="82" customWidth="1"/>
    <col min="3" max="3" width="25.85546875" style="1" customWidth="1"/>
    <col min="4" max="4" width="22.5703125" style="1" customWidth="1"/>
    <col min="5" max="5" width="22.5703125" style="64" customWidth="1"/>
    <col min="6" max="6" width="17.140625" style="64" customWidth="1"/>
    <col min="7" max="7" width="17.5703125" style="64" customWidth="1"/>
    <col min="8" max="8" width="18.7109375" style="64" customWidth="1"/>
    <col min="9" max="9" width="16.42578125" style="64" customWidth="1"/>
    <col min="10" max="10" width="18.5703125" style="64" customWidth="1"/>
    <col min="11" max="11" width="18" style="64" customWidth="1"/>
    <col min="12" max="12" width="17.7109375" style="64" customWidth="1"/>
    <col min="13" max="13" width="18" style="64" customWidth="1"/>
    <col min="14" max="15" width="18.140625" style="64" customWidth="1"/>
    <col min="16" max="16" width="15.42578125" style="64" customWidth="1"/>
    <col min="17" max="17" width="18.85546875" style="64" customWidth="1"/>
    <col min="18" max="20" width="18.140625" style="64" customWidth="1"/>
    <col min="21" max="21" width="16.5703125" style="64" customWidth="1"/>
    <col min="22" max="22" width="15.5703125" style="64" customWidth="1"/>
    <col min="23" max="16384" width="9.140625" style="1"/>
  </cols>
  <sheetData>
    <row r="1" spans="1:20">
      <c r="E1" s="5"/>
      <c r="O1" s="172" t="s">
        <v>617</v>
      </c>
    </row>
    <row r="2" spans="1:20" ht="20.25">
      <c r="B2" s="35" t="s">
        <v>545</v>
      </c>
      <c r="O2" s="172"/>
    </row>
    <row r="3" spans="1:20">
      <c r="O3" s="172" t="s">
        <v>89</v>
      </c>
    </row>
    <row r="4" spans="1:20">
      <c r="B4" s="83" t="s">
        <v>102</v>
      </c>
      <c r="C4" s="64"/>
      <c r="D4" s="64"/>
    </row>
    <row r="5" spans="1:20" ht="75">
      <c r="B5" s="84" t="s">
        <v>1</v>
      </c>
      <c r="C5" s="8" t="s">
        <v>2</v>
      </c>
      <c r="D5" s="8" t="s">
        <v>82</v>
      </c>
      <c r="E5" s="8" t="s">
        <v>123</v>
      </c>
      <c r="F5" s="8" t="s">
        <v>3</v>
      </c>
      <c r="G5" s="8" t="s">
        <v>104</v>
      </c>
      <c r="H5" s="8" t="s">
        <v>138</v>
      </c>
      <c r="I5" s="8" t="s">
        <v>76</v>
      </c>
      <c r="J5" s="8" t="s">
        <v>105</v>
      </c>
      <c r="K5" s="8" t="s">
        <v>139</v>
      </c>
      <c r="L5" s="9" t="s">
        <v>4</v>
      </c>
      <c r="M5" s="9" t="s">
        <v>5</v>
      </c>
      <c r="N5" s="9" t="s">
        <v>140</v>
      </c>
      <c r="O5" s="9" t="s">
        <v>74</v>
      </c>
      <c r="P5" s="9" t="s">
        <v>75</v>
      </c>
      <c r="Q5" s="9" t="s">
        <v>77</v>
      </c>
      <c r="R5" s="9" t="s">
        <v>78</v>
      </c>
      <c r="S5" s="9" t="s">
        <v>127</v>
      </c>
      <c r="T5" s="9" t="s">
        <v>128</v>
      </c>
    </row>
    <row r="6" spans="1:20" ht="15">
      <c r="B6" s="85" t="s">
        <v>6</v>
      </c>
      <c r="C6" s="85" t="s">
        <v>7</v>
      </c>
      <c r="D6" s="85" t="s">
        <v>8</v>
      </c>
      <c r="E6" s="85" t="s">
        <v>9</v>
      </c>
      <c r="F6" s="85" t="s">
        <v>10</v>
      </c>
      <c r="G6" s="85" t="s">
        <v>11</v>
      </c>
      <c r="H6" s="85" t="s">
        <v>12</v>
      </c>
      <c r="I6" s="85" t="s">
        <v>13</v>
      </c>
      <c r="J6" s="85" t="s">
        <v>14</v>
      </c>
      <c r="K6" s="85" t="s">
        <v>15</v>
      </c>
      <c r="L6" s="85" t="s">
        <v>16</v>
      </c>
      <c r="M6" s="85" t="s">
        <v>17</v>
      </c>
      <c r="N6" s="85" t="s">
        <v>314</v>
      </c>
      <c r="O6" s="85" t="s">
        <v>80</v>
      </c>
      <c r="P6" s="85" t="s">
        <v>81</v>
      </c>
      <c r="Q6" s="85" t="s">
        <v>129</v>
      </c>
      <c r="R6" s="85" t="s">
        <v>130</v>
      </c>
      <c r="S6" s="85" t="s">
        <v>131</v>
      </c>
      <c r="T6" s="85" t="s">
        <v>132</v>
      </c>
    </row>
    <row r="7" spans="1:20">
      <c r="A7" s="1">
        <v>1</v>
      </c>
      <c r="B7" s="205" t="s">
        <v>441</v>
      </c>
      <c r="C7" s="251">
        <v>5800000</v>
      </c>
      <c r="D7" s="251">
        <v>2610000</v>
      </c>
      <c r="E7" s="251">
        <v>2610000</v>
      </c>
      <c r="F7" s="86"/>
      <c r="G7" s="86"/>
      <c r="H7" s="86"/>
      <c r="I7" s="87"/>
      <c r="J7" s="87"/>
      <c r="K7" s="87"/>
      <c r="L7" s="88">
        <f>C7+F7+I7</f>
        <v>5800000</v>
      </c>
      <c r="M7" s="88">
        <f>D7+G7+J7</f>
        <v>2610000</v>
      </c>
      <c r="N7" s="88">
        <f>E7+H7+K7</f>
        <v>2610000</v>
      </c>
      <c r="O7" s="88">
        <f>C7+F7+I7</f>
        <v>5800000</v>
      </c>
      <c r="P7" s="88"/>
      <c r="Q7" s="88">
        <f>D7+G7+J7</f>
        <v>2610000</v>
      </c>
      <c r="R7" s="88"/>
      <c r="S7" s="88">
        <f>E7+H7+K7</f>
        <v>2610000</v>
      </c>
      <c r="T7" s="87"/>
    </row>
    <row r="8" spans="1:20">
      <c r="A8" s="1">
        <v>2</v>
      </c>
      <c r="B8" s="205" t="s">
        <v>443</v>
      </c>
      <c r="C8" s="251">
        <v>282677000</v>
      </c>
      <c r="D8" s="251">
        <v>30257627</v>
      </c>
      <c r="E8" s="251">
        <v>30257627</v>
      </c>
      <c r="F8" s="86"/>
      <c r="G8" s="86"/>
      <c r="H8" s="86"/>
      <c r="I8" s="87"/>
      <c r="J8" s="87"/>
      <c r="K8" s="87"/>
      <c r="L8" s="88">
        <f t="shared" ref="L8:L44" si="0">C8+F8+I8</f>
        <v>282677000</v>
      </c>
      <c r="M8" s="88">
        <f t="shared" ref="M8:M44" si="1">D8+G8+J8</f>
        <v>30257627</v>
      </c>
      <c r="N8" s="88">
        <f t="shared" ref="N8:N44" si="2">E8+H8+K8</f>
        <v>30257627</v>
      </c>
      <c r="O8" s="88">
        <f t="shared" ref="O8:O44" si="3">C8+F8+I8</f>
        <v>282677000</v>
      </c>
      <c r="P8" s="88"/>
      <c r="Q8" s="88">
        <f t="shared" ref="Q8:Q44" si="4">D8+G8+J8</f>
        <v>30257627</v>
      </c>
      <c r="R8" s="88"/>
      <c r="S8" s="88">
        <f t="shared" ref="S8:S44" si="5">E8+H8+K8</f>
        <v>30257627</v>
      </c>
      <c r="T8" s="87"/>
    </row>
    <row r="9" spans="1:20" ht="72">
      <c r="A9" s="1">
        <v>3</v>
      </c>
      <c r="B9" s="205" t="s">
        <v>546</v>
      </c>
      <c r="C9" s="251">
        <f>(254000000+50000000-84000000)/1.27</f>
        <v>173228346.4566929</v>
      </c>
      <c r="D9" s="251">
        <v>15936924</v>
      </c>
      <c r="E9" s="251">
        <v>15936924</v>
      </c>
      <c r="F9" s="86"/>
      <c r="G9" s="86"/>
      <c r="H9" s="86"/>
      <c r="I9" s="87"/>
      <c r="J9" s="87"/>
      <c r="K9" s="87"/>
      <c r="L9" s="88">
        <f t="shared" si="0"/>
        <v>173228346.4566929</v>
      </c>
      <c r="M9" s="88">
        <f t="shared" si="1"/>
        <v>15936924</v>
      </c>
      <c r="N9" s="88">
        <f t="shared" si="2"/>
        <v>15936924</v>
      </c>
      <c r="O9" s="88">
        <f t="shared" si="3"/>
        <v>173228346.4566929</v>
      </c>
      <c r="P9" s="88"/>
      <c r="Q9" s="88">
        <f t="shared" si="4"/>
        <v>15936924</v>
      </c>
      <c r="R9" s="88"/>
      <c r="S9" s="88">
        <f t="shared" si="5"/>
        <v>15936924</v>
      </c>
      <c r="T9" s="87"/>
    </row>
    <row r="10" spans="1:20">
      <c r="A10" s="1">
        <v>4</v>
      </c>
      <c r="B10" s="205" t="s">
        <v>547</v>
      </c>
      <c r="C10" s="251">
        <v>55118110</v>
      </c>
      <c r="D10" s="251">
        <v>114749306</v>
      </c>
      <c r="E10" s="251">
        <v>114749306</v>
      </c>
      <c r="F10" s="86"/>
      <c r="G10" s="86"/>
      <c r="H10" s="86"/>
      <c r="I10" s="87"/>
      <c r="J10" s="87"/>
      <c r="K10" s="87"/>
      <c r="L10" s="88">
        <f t="shared" si="0"/>
        <v>55118110</v>
      </c>
      <c r="M10" s="88">
        <f t="shared" si="1"/>
        <v>114749306</v>
      </c>
      <c r="N10" s="88">
        <f t="shared" si="2"/>
        <v>114749306</v>
      </c>
      <c r="O10" s="88">
        <f t="shared" si="3"/>
        <v>55118110</v>
      </c>
      <c r="P10" s="88"/>
      <c r="Q10" s="88">
        <f t="shared" si="4"/>
        <v>114749306</v>
      </c>
      <c r="R10" s="88"/>
      <c r="S10" s="88">
        <f t="shared" si="5"/>
        <v>114749306</v>
      </c>
      <c r="T10" s="87"/>
    </row>
    <row r="11" spans="1:20" ht="36">
      <c r="A11" s="1">
        <v>5</v>
      </c>
      <c r="B11" s="205" t="s">
        <v>548</v>
      </c>
      <c r="C11" s="251">
        <v>23622047</v>
      </c>
      <c r="D11" s="251">
        <v>29323695</v>
      </c>
      <c r="E11" s="251">
        <v>29323695</v>
      </c>
      <c r="F11" s="86"/>
      <c r="G11" s="86"/>
      <c r="H11" s="86"/>
      <c r="I11" s="87"/>
      <c r="J11" s="87"/>
      <c r="K11" s="87"/>
      <c r="L11" s="88">
        <f t="shared" si="0"/>
        <v>23622047</v>
      </c>
      <c r="M11" s="88">
        <f t="shared" si="1"/>
        <v>29323695</v>
      </c>
      <c r="N11" s="88">
        <f t="shared" si="2"/>
        <v>29323695</v>
      </c>
      <c r="O11" s="88">
        <f t="shared" si="3"/>
        <v>23622047</v>
      </c>
      <c r="P11" s="88"/>
      <c r="Q11" s="88">
        <f t="shared" si="4"/>
        <v>29323695</v>
      </c>
      <c r="R11" s="88"/>
      <c r="S11" s="88">
        <f t="shared" si="5"/>
        <v>29323695</v>
      </c>
      <c r="T11" s="87"/>
    </row>
    <row r="12" spans="1:20" ht="36">
      <c r="A12" s="1">
        <v>6</v>
      </c>
      <c r="B12" s="205" t="s">
        <v>549</v>
      </c>
      <c r="C12" s="251">
        <f>8200000/1.27</f>
        <v>6456692.9133858271</v>
      </c>
      <c r="D12" s="251">
        <v>6573510</v>
      </c>
      <c r="E12" s="251">
        <v>6573510</v>
      </c>
      <c r="F12" s="86"/>
      <c r="G12" s="86"/>
      <c r="H12" s="86"/>
      <c r="I12" s="87"/>
      <c r="J12" s="87"/>
      <c r="K12" s="87"/>
      <c r="L12" s="88">
        <f t="shared" si="0"/>
        <v>6456692.9133858271</v>
      </c>
      <c r="M12" s="88">
        <f t="shared" si="1"/>
        <v>6573510</v>
      </c>
      <c r="N12" s="88">
        <f t="shared" si="2"/>
        <v>6573510</v>
      </c>
      <c r="O12" s="88">
        <f t="shared" si="3"/>
        <v>6456692.9133858271</v>
      </c>
      <c r="P12" s="88"/>
      <c r="Q12" s="88">
        <f t="shared" si="4"/>
        <v>6573510</v>
      </c>
      <c r="R12" s="88"/>
      <c r="S12" s="88">
        <f t="shared" si="5"/>
        <v>6573510</v>
      </c>
      <c r="T12" s="87"/>
    </row>
    <row r="13" spans="1:20">
      <c r="A13" s="1">
        <v>7</v>
      </c>
      <c r="B13" s="205" t="s">
        <v>550</v>
      </c>
      <c r="C13" s="251">
        <v>6000000</v>
      </c>
      <c r="D13" s="251">
        <v>0</v>
      </c>
      <c r="E13" s="251">
        <v>0</v>
      </c>
      <c r="F13" s="86"/>
      <c r="G13" s="86"/>
      <c r="H13" s="86"/>
      <c r="I13" s="87"/>
      <c r="J13" s="87"/>
      <c r="K13" s="87"/>
      <c r="L13" s="88">
        <f t="shared" si="0"/>
        <v>6000000</v>
      </c>
      <c r="M13" s="88">
        <f t="shared" si="1"/>
        <v>0</v>
      </c>
      <c r="N13" s="88">
        <f t="shared" si="2"/>
        <v>0</v>
      </c>
      <c r="O13" s="88">
        <f t="shared" si="3"/>
        <v>6000000</v>
      </c>
      <c r="P13" s="88"/>
      <c r="Q13" s="88">
        <f t="shared" si="4"/>
        <v>0</v>
      </c>
      <c r="R13" s="88"/>
      <c r="S13" s="88">
        <f t="shared" si="5"/>
        <v>0</v>
      </c>
      <c r="T13" s="87"/>
    </row>
    <row r="14" spans="1:20">
      <c r="A14" s="1">
        <v>8</v>
      </c>
      <c r="B14" s="252" t="s">
        <v>551</v>
      </c>
      <c r="C14" s="251">
        <v>30000000</v>
      </c>
      <c r="D14" s="251">
        <v>14600000</v>
      </c>
      <c r="E14" s="251">
        <v>14600000</v>
      </c>
      <c r="F14" s="86"/>
      <c r="G14" s="86"/>
      <c r="H14" s="86"/>
      <c r="I14" s="87"/>
      <c r="J14" s="87"/>
      <c r="K14" s="87"/>
      <c r="L14" s="88">
        <f t="shared" si="0"/>
        <v>30000000</v>
      </c>
      <c r="M14" s="88">
        <f t="shared" si="1"/>
        <v>14600000</v>
      </c>
      <c r="N14" s="88">
        <f t="shared" si="2"/>
        <v>14600000</v>
      </c>
      <c r="O14" s="88">
        <f t="shared" si="3"/>
        <v>30000000</v>
      </c>
      <c r="P14" s="88"/>
      <c r="Q14" s="88">
        <f t="shared" si="4"/>
        <v>14600000</v>
      </c>
      <c r="R14" s="88"/>
      <c r="S14" s="88">
        <f t="shared" si="5"/>
        <v>14600000</v>
      </c>
      <c r="T14" s="87"/>
    </row>
    <row r="15" spans="1:20">
      <c r="A15" s="1">
        <v>9</v>
      </c>
      <c r="B15" s="252" t="s">
        <v>552</v>
      </c>
      <c r="C15" s="251">
        <v>3500000</v>
      </c>
      <c r="D15" s="251">
        <v>2866781</v>
      </c>
      <c r="E15" s="251">
        <v>2866781</v>
      </c>
      <c r="F15" s="86"/>
      <c r="G15" s="86"/>
      <c r="H15" s="86"/>
      <c r="I15" s="87"/>
      <c r="J15" s="87"/>
      <c r="K15" s="87"/>
      <c r="L15" s="88">
        <f t="shared" si="0"/>
        <v>3500000</v>
      </c>
      <c r="M15" s="88">
        <f t="shared" si="1"/>
        <v>2866781</v>
      </c>
      <c r="N15" s="88">
        <f t="shared" si="2"/>
        <v>2866781</v>
      </c>
      <c r="O15" s="88">
        <f t="shared" si="3"/>
        <v>3500000</v>
      </c>
      <c r="P15" s="88"/>
      <c r="Q15" s="88">
        <f t="shared" si="4"/>
        <v>2866781</v>
      </c>
      <c r="R15" s="88"/>
      <c r="S15" s="88">
        <f t="shared" si="5"/>
        <v>2866781</v>
      </c>
      <c r="T15" s="87"/>
    </row>
    <row r="16" spans="1:20">
      <c r="A16" s="1">
        <v>10</v>
      </c>
      <c r="B16" s="205" t="s">
        <v>553</v>
      </c>
      <c r="C16" s="251">
        <f>21000000/1.27</f>
        <v>16535433.070866141</v>
      </c>
      <c r="D16" s="251">
        <v>20686843</v>
      </c>
      <c r="E16" s="251">
        <v>20686843</v>
      </c>
      <c r="F16" s="86"/>
      <c r="G16" s="86"/>
      <c r="H16" s="86"/>
      <c r="I16" s="87"/>
      <c r="J16" s="87"/>
      <c r="K16" s="87"/>
      <c r="L16" s="88">
        <f t="shared" si="0"/>
        <v>16535433.070866141</v>
      </c>
      <c r="M16" s="88">
        <f t="shared" si="1"/>
        <v>20686843</v>
      </c>
      <c r="N16" s="88">
        <f t="shared" si="2"/>
        <v>20686843</v>
      </c>
      <c r="O16" s="88">
        <f t="shared" si="3"/>
        <v>16535433.070866141</v>
      </c>
      <c r="P16" s="88"/>
      <c r="Q16" s="88">
        <f t="shared" si="4"/>
        <v>20686843</v>
      </c>
      <c r="R16" s="88"/>
      <c r="S16" s="88">
        <f t="shared" si="5"/>
        <v>20686843</v>
      </c>
      <c r="T16" s="87"/>
    </row>
    <row r="17" spans="1:20">
      <c r="A17" s="1">
        <v>11</v>
      </c>
      <c r="B17" s="252" t="s">
        <v>554</v>
      </c>
      <c r="C17" s="251">
        <f>17650000/1.27</f>
        <v>13897637.795275589</v>
      </c>
      <c r="D17" s="251">
        <v>13904706</v>
      </c>
      <c r="E17" s="251">
        <v>13904706</v>
      </c>
      <c r="F17" s="86"/>
      <c r="G17" s="86"/>
      <c r="H17" s="86"/>
      <c r="I17" s="87"/>
      <c r="J17" s="87"/>
      <c r="K17" s="87"/>
      <c r="L17" s="88">
        <f t="shared" si="0"/>
        <v>13897637.795275589</v>
      </c>
      <c r="M17" s="88">
        <f t="shared" si="1"/>
        <v>13904706</v>
      </c>
      <c r="N17" s="88">
        <f t="shared" si="2"/>
        <v>13904706</v>
      </c>
      <c r="O17" s="88">
        <f t="shared" si="3"/>
        <v>13897637.795275589</v>
      </c>
      <c r="P17" s="88"/>
      <c r="Q17" s="88">
        <f t="shared" si="4"/>
        <v>13904706</v>
      </c>
      <c r="R17" s="88"/>
      <c r="S17" s="88">
        <f t="shared" si="5"/>
        <v>13904706</v>
      </c>
      <c r="T17" s="87"/>
    </row>
    <row r="18" spans="1:20">
      <c r="A18" s="1">
        <v>12</v>
      </c>
      <c r="B18" s="252" t="s">
        <v>555</v>
      </c>
      <c r="C18" s="251">
        <f>7600000/1.27</f>
        <v>5984251.9685039371</v>
      </c>
      <c r="D18" s="251">
        <v>5984641</v>
      </c>
      <c r="E18" s="251">
        <v>5984641</v>
      </c>
      <c r="F18" s="86"/>
      <c r="G18" s="86"/>
      <c r="H18" s="86"/>
      <c r="I18" s="87"/>
      <c r="J18" s="87"/>
      <c r="K18" s="87"/>
      <c r="L18" s="88">
        <f t="shared" si="0"/>
        <v>5984251.9685039371</v>
      </c>
      <c r="M18" s="88">
        <f t="shared" si="1"/>
        <v>5984641</v>
      </c>
      <c r="N18" s="88">
        <f t="shared" si="2"/>
        <v>5984641</v>
      </c>
      <c r="O18" s="88">
        <f t="shared" si="3"/>
        <v>5984251.9685039371</v>
      </c>
      <c r="P18" s="88"/>
      <c r="Q18" s="88">
        <f t="shared" si="4"/>
        <v>5984641</v>
      </c>
      <c r="R18" s="88"/>
      <c r="S18" s="88">
        <f t="shared" si="5"/>
        <v>5984641</v>
      </c>
      <c r="T18" s="87"/>
    </row>
    <row r="19" spans="1:20">
      <c r="A19" s="1">
        <v>13</v>
      </c>
      <c r="B19" s="252" t="s">
        <v>556</v>
      </c>
      <c r="C19" s="251">
        <f>13100000/1.27</f>
        <v>10314960.629921259</v>
      </c>
      <c r="D19" s="251">
        <v>9820000</v>
      </c>
      <c r="E19" s="251">
        <v>9820000</v>
      </c>
      <c r="F19" s="86"/>
      <c r="G19" s="86"/>
      <c r="H19" s="86"/>
      <c r="I19" s="87"/>
      <c r="J19" s="87"/>
      <c r="K19" s="87"/>
      <c r="L19" s="88">
        <f t="shared" si="0"/>
        <v>10314960.629921259</v>
      </c>
      <c r="M19" s="88">
        <f t="shared" si="1"/>
        <v>9820000</v>
      </c>
      <c r="N19" s="88">
        <f t="shared" si="2"/>
        <v>9820000</v>
      </c>
      <c r="O19" s="88">
        <f t="shared" si="3"/>
        <v>10314960.629921259</v>
      </c>
      <c r="P19" s="88"/>
      <c r="Q19" s="88">
        <f t="shared" si="4"/>
        <v>9820000</v>
      </c>
      <c r="R19" s="88"/>
      <c r="S19" s="88">
        <f t="shared" si="5"/>
        <v>9820000</v>
      </c>
      <c r="T19" s="87"/>
    </row>
    <row r="20" spans="1:20" ht="36">
      <c r="A20" s="1">
        <v>14</v>
      </c>
      <c r="B20" s="205" t="s">
        <v>557</v>
      </c>
      <c r="C20" s="251">
        <f>2100000/1.27</f>
        <v>1653543.3070866142</v>
      </c>
      <c r="D20" s="251">
        <v>1638412</v>
      </c>
      <c r="E20" s="251">
        <v>1638412</v>
      </c>
      <c r="F20" s="86"/>
      <c r="G20" s="86"/>
      <c r="H20" s="86"/>
      <c r="I20" s="87"/>
      <c r="J20" s="87"/>
      <c r="K20" s="87"/>
      <c r="L20" s="88">
        <f t="shared" si="0"/>
        <v>1653543.3070866142</v>
      </c>
      <c r="M20" s="88">
        <f t="shared" si="1"/>
        <v>1638412</v>
      </c>
      <c r="N20" s="88">
        <f t="shared" si="2"/>
        <v>1638412</v>
      </c>
      <c r="O20" s="88">
        <f t="shared" si="3"/>
        <v>1653543.3070866142</v>
      </c>
      <c r="P20" s="88"/>
      <c r="Q20" s="88">
        <f t="shared" si="4"/>
        <v>1638412</v>
      </c>
      <c r="R20" s="88"/>
      <c r="S20" s="88">
        <f t="shared" si="5"/>
        <v>1638412</v>
      </c>
      <c r="T20" s="87"/>
    </row>
    <row r="21" spans="1:20">
      <c r="A21" s="1">
        <v>15</v>
      </c>
      <c r="B21" s="205" t="s">
        <v>558</v>
      </c>
      <c r="C21" s="251">
        <v>3000000</v>
      </c>
      <c r="D21" s="251">
        <v>0</v>
      </c>
      <c r="E21" s="251">
        <v>0</v>
      </c>
      <c r="F21" s="86"/>
      <c r="G21" s="86"/>
      <c r="H21" s="86"/>
      <c r="I21" s="87"/>
      <c r="J21" s="87"/>
      <c r="K21" s="87"/>
      <c r="L21" s="88">
        <f t="shared" si="0"/>
        <v>3000000</v>
      </c>
      <c r="M21" s="88">
        <f t="shared" si="1"/>
        <v>0</v>
      </c>
      <c r="N21" s="88">
        <f t="shared" si="2"/>
        <v>0</v>
      </c>
      <c r="O21" s="88">
        <f t="shared" si="3"/>
        <v>3000000</v>
      </c>
      <c r="P21" s="88"/>
      <c r="Q21" s="88">
        <f t="shared" si="4"/>
        <v>0</v>
      </c>
      <c r="R21" s="88"/>
      <c r="S21" s="88">
        <f t="shared" si="5"/>
        <v>0</v>
      </c>
      <c r="T21" s="87"/>
    </row>
    <row r="22" spans="1:20">
      <c r="A22" s="1">
        <v>16</v>
      </c>
      <c r="B22" s="205" t="s">
        <v>442</v>
      </c>
      <c r="C22" s="251">
        <v>8000000</v>
      </c>
      <c r="D22" s="251">
        <v>8000000</v>
      </c>
      <c r="E22" s="251">
        <v>8000000</v>
      </c>
      <c r="F22" s="86"/>
      <c r="G22" s="86"/>
      <c r="H22" s="86"/>
      <c r="I22" s="87"/>
      <c r="J22" s="87"/>
      <c r="K22" s="87"/>
      <c r="L22" s="88">
        <f t="shared" si="0"/>
        <v>8000000</v>
      </c>
      <c r="M22" s="88">
        <f t="shared" si="1"/>
        <v>8000000</v>
      </c>
      <c r="N22" s="88">
        <f t="shared" si="2"/>
        <v>8000000</v>
      </c>
      <c r="O22" s="88">
        <f t="shared" si="3"/>
        <v>8000000</v>
      </c>
      <c r="P22" s="88"/>
      <c r="Q22" s="88">
        <f t="shared" si="4"/>
        <v>8000000</v>
      </c>
      <c r="R22" s="88"/>
      <c r="S22" s="88">
        <f t="shared" si="5"/>
        <v>8000000</v>
      </c>
      <c r="T22" s="87"/>
    </row>
    <row r="23" spans="1:20">
      <c r="A23" s="1">
        <v>17</v>
      </c>
      <c r="B23" s="205" t="s">
        <v>592</v>
      </c>
      <c r="C23" s="251">
        <v>0</v>
      </c>
      <c r="D23" s="330">
        <v>3310000</v>
      </c>
      <c r="E23" s="330">
        <v>3310000</v>
      </c>
      <c r="F23" s="86"/>
      <c r="G23" s="86"/>
      <c r="H23" s="86"/>
      <c r="I23" s="87"/>
      <c r="J23" s="87"/>
      <c r="K23" s="87"/>
      <c r="L23" s="88">
        <f t="shared" si="0"/>
        <v>0</v>
      </c>
      <c r="M23" s="88">
        <f t="shared" si="1"/>
        <v>3310000</v>
      </c>
      <c r="N23" s="88">
        <f t="shared" si="2"/>
        <v>3310000</v>
      </c>
      <c r="O23" s="88">
        <f t="shared" si="3"/>
        <v>0</v>
      </c>
      <c r="P23" s="88"/>
      <c r="Q23" s="88">
        <f t="shared" si="4"/>
        <v>3310000</v>
      </c>
      <c r="R23" s="88"/>
      <c r="S23" s="88">
        <f t="shared" si="5"/>
        <v>3310000</v>
      </c>
      <c r="T23" s="87"/>
    </row>
    <row r="24" spans="1:20">
      <c r="A24" s="1">
        <v>18</v>
      </c>
      <c r="B24" s="205" t="s">
        <v>593</v>
      </c>
      <c r="C24" s="251">
        <v>0</v>
      </c>
      <c r="D24" s="330">
        <v>1158910</v>
      </c>
      <c r="E24" s="330">
        <v>1158910</v>
      </c>
      <c r="F24" s="86"/>
      <c r="G24" s="86"/>
      <c r="H24" s="86"/>
      <c r="I24" s="87"/>
      <c r="J24" s="87"/>
      <c r="K24" s="87"/>
      <c r="L24" s="88">
        <f t="shared" si="0"/>
        <v>0</v>
      </c>
      <c r="M24" s="88">
        <f t="shared" si="1"/>
        <v>1158910</v>
      </c>
      <c r="N24" s="88">
        <f t="shared" si="2"/>
        <v>1158910</v>
      </c>
      <c r="O24" s="88">
        <f t="shared" si="3"/>
        <v>0</v>
      </c>
      <c r="P24" s="88"/>
      <c r="Q24" s="88">
        <f t="shared" si="4"/>
        <v>1158910</v>
      </c>
      <c r="R24" s="88"/>
      <c r="S24" s="88">
        <f t="shared" si="5"/>
        <v>1158910</v>
      </c>
      <c r="T24" s="87"/>
    </row>
    <row r="25" spans="1:20">
      <c r="A25" s="1">
        <v>19</v>
      </c>
      <c r="B25" s="205" t="s">
        <v>594</v>
      </c>
      <c r="C25" s="251">
        <v>0</v>
      </c>
      <c r="D25" s="330">
        <v>2201100</v>
      </c>
      <c r="E25" s="330">
        <v>2201100</v>
      </c>
      <c r="F25" s="86"/>
      <c r="G25" s="86"/>
      <c r="H25" s="86"/>
      <c r="I25" s="87"/>
      <c r="J25" s="87"/>
      <c r="K25" s="87"/>
      <c r="L25" s="88">
        <f t="shared" si="0"/>
        <v>0</v>
      </c>
      <c r="M25" s="88">
        <f t="shared" si="1"/>
        <v>2201100</v>
      </c>
      <c r="N25" s="88">
        <f t="shared" si="2"/>
        <v>2201100</v>
      </c>
      <c r="O25" s="88">
        <f t="shared" si="3"/>
        <v>0</v>
      </c>
      <c r="P25" s="88"/>
      <c r="Q25" s="88">
        <f t="shared" si="4"/>
        <v>2201100</v>
      </c>
      <c r="R25" s="88"/>
      <c r="S25" s="88">
        <f t="shared" si="5"/>
        <v>2201100</v>
      </c>
      <c r="T25" s="87"/>
    </row>
    <row r="26" spans="1:20">
      <c r="A26" s="1">
        <v>20</v>
      </c>
      <c r="B26" s="205" t="s">
        <v>595</v>
      </c>
      <c r="C26" s="251">
        <v>0</v>
      </c>
      <c r="D26" s="330">
        <v>1410000</v>
      </c>
      <c r="E26" s="330">
        <v>1410000</v>
      </c>
      <c r="F26" s="86"/>
      <c r="G26" s="86"/>
      <c r="H26" s="86"/>
      <c r="I26" s="87"/>
      <c r="J26" s="87"/>
      <c r="K26" s="87"/>
      <c r="L26" s="88">
        <f t="shared" si="0"/>
        <v>0</v>
      </c>
      <c r="M26" s="88">
        <f t="shared" si="1"/>
        <v>1410000</v>
      </c>
      <c r="N26" s="88">
        <f t="shared" si="2"/>
        <v>1410000</v>
      </c>
      <c r="O26" s="88">
        <f t="shared" si="3"/>
        <v>0</v>
      </c>
      <c r="P26" s="88"/>
      <c r="Q26" s="88">
        <f t="shared" si="4"/>
        <v>1410000</v>
      </c>
      <c r="R26" s="88"/>
      <c r="S26" s="88">
        <f t="shared" si="5"/>
        <v>1410000</v>
      </c>
      <c r="T26" s="87"/>
    </row>
    <row r="27" spans="1:20" ht="36">
      <c r="A27" s="1">
        <v>21</v>
      </c>
      <c r="B27" s="205" t="s">
        <v>596</v>
      </c>
      <c r="C27" s="251">
        <v>0</v>
      </c>
      <c r="D27" s="330">
        <v>2520000</v>
      </c>
      <c r="E27" s="330">
        <v>2520000</v>
      </c>
      <c r="F27" s="86"/>
      <c r="G27" s="86"/>
      <c r="H27" s="86"/>
      <c r="I27" s="87"/>
      <c r="J27" s="87"/>
      <c r="K27" s="87"/>
      <c r="L27" s="88">
        <f t="shared" si="0"/>
        <v>0</v>
      </c>
      <c r="M27" s="88">
        <f t="shared" si="1"/>
        <v>2520000</v>
      </c>
      <c r="N27" s="88">
        <f t="shared" si="2"/>
        <v>2520000</v>
      </c>
      <c r="O27" s="88">
        <f t="shared" si="3"/>
        <v>0</v>
      </c>
      <c r="P27" s="88"/>
      <c r="Q27" s="88">
        <f t="shared" si="4"/>
        <v>2520000</v>
      </c>
      <c r="R27" s="88"/>
      <c r="S27" s="88">
        <f t="shared" si="5"/>
        <v>2520000</v>
      </c>
      <c r="T27" s="87"/>
    </row>
    <row r="28" spans="1:20" ht="36">
      <c r="A28" s="1">
        <v>22</v>
      </c>
      <c r="B28" s="205" t="s">
        <v>597</v>
      </c>
      <c r="C28" s="251">
        <v>0</v>
      </c>
      <c r="D28" s="330">
        <v>1326850</v>
      </c>
      <c r="E28" s="330">
        <v>1326850</v>
      </c>
      <c r="F28" s="86"/>
      <c r="G28" s="86"/>
      <c r="H28" s="86"/>
      <c r="I28" s="87"/>
      <c r="J28" s="87"/>
      <c r="K28" s="87"/>
      <c r="L28" s="88">
        <f t="shared" si="0"/>
        <v>0</v>
      </c>
      <c r="M28" s="88">
        <f t="shared" si="1"/>
        <v>1326850</v>
      </c>
      <c r="N28" s="88">
        <f t="shared" si="2"/>
        <v>1326850</v>
      </c>
      <c r="O28" s="88">
        <f t="shared" si="3"/>
        <v>0</v>
      </c>
      <c r="P28" s="88"/>
      <c r="Q28" s="88">
        <f t="shared" si="4"/>
        <v>1326850</v>
      </c>
      <c r="R28" s="88"/>
      <c r="S28" s="88">
        <f t="shared" si="5"/>
        <v>1326850</v>
      </c>
      <c r="T28" s="87"/>
    </row>
    <row r="29" spans="1:20" ht="36">
      <c r="A29" s="1">
        <v>23</v>
      </c>
      <c r="B29" s="205" t="s">
        <v>598</v>
      </c>
      <c r="C29" s="251"/>
      <c r="D29" s="330">
        <v>5100000</v>
      </c>
      <c r="E29" s="330">
        <v>5100000</v>
      </c>
      <c r="F29" s="86"/>
      <c r="G29" s="86"/>
      <c r="H29" s="86"/>
      <c r="I29" s="87"/>
      <c r="J29" s="87"/>
      <c r="K29" s="87"/>
      <c r="L29" s="88">
        <f t="shared" si="0"/>
        <v>0</v>
      </c>
      <c r="M29" s="88">
        <f t="shared" si="1"/>
        <v>5100000</v>
      </c>
      <c r="N29" s="88">
        <f t="shared" si="2"/>
        <v>5100000</v>
      </c>
      <c r="O29" s="88">
        <f t="shared" si="3"/>
        <v>0</v>
      </c>
      <c r="P29" s="88"/>
      <c r="Q29" s="88">
        <f t="shared" si="4"/>
        <v>5100000</v>
      </c>
      <c r="R29" s="88"/>
      <c r="S29" s="88">
        <f t="shared" si="5"/>
        <v>5100000</v>
      </c>
      <c r="T29" s="87"/>
    </row>
    <row r="30" spans="1:20" ht="36">
      <c r="A30" s="1">
        <v>24</v>
      </c>
      <c r="B30" s="205" t="s">
        <v>559</v>
      </c>
      <c r="C30" s="251"/>
      <c r="D30" s="251"/>
      <c r="E30" s="251"/>
      <c r="F30" s="251">
        <v>0</v>
      </c>
      <c r="G30" s="251">
        <v>474300</v>
      </c>
      <c r="H30" s="251">
        <v>474300</v>
      </c>
      <c r="I30" s="87"/>
      <c r="J30" s="87"/>
      <c r="K30" s="87"/>
      <c r="L30" s="88">
        <f t="shared" si="0"/>
        <v>0</v>
      </c>
      <c r="M30" s="88">
        <f t="shared" si="1"/>
        <v>474300</v>
      </c>
      <c r="N30" s="88">
        <f t="shared" si="2"/>
        <v>474300</v>
      </c>
      <c r="O30" s="88">
        <f t="shared" si="3"/>
        <v>0</v>
      </c>
      <c r="P30" s="88"/>
      <c r="Q30" s="88">
        <f t="shared" si="4"/>
        <v>474300</v>
      </c>
      <c r="R30" s="88"/>
      <c r="S30" s="88">
        <f t="shared" si="5"/>
        <v>474300</v>
      </c>
      <c r="T30" s="87"/>
    </row>
    <row r="31" spans="1:20">
      <c r="A31" s="1">
        <v>25</v>
      </c>
      <c r="B31" s="205" t="s">
        <v>560</v>
      </c>
      <c r="C31" s="251"/>
      <c r="D31" s="251"/>
      <c r="E31" s="251"/>
      <c r="F31" s="251">
        <v>0</v>
      </c>
      <c r="G31" s="251">
        <v>86535</v>
      </c>
      <c r="H31" s="251">
        <v>86535</v>
      </c>
      <c r="I31" s="87"/>
      <c r="J31" s="87"/>
      <c r="K31" s="87"/>
      <c r="L31" s="88">
        <f t="shared" si="0"/>
        <v>0</v>
      </c>
      <c r="M31" s="88">
        <f t="shared" si="1"/>
        <v>86535</v>
      </c>
      <c r="N31" s="88">
        <f t="shared" si="2"/>
        <v>86535</v>
      </c>
      <c r="O31" s="88">
        <f t="shared" si="3"/>
        <v>0</v>
      </c>
      <c r="P31" s="88"/>
      <c r="Q31" s="88">
        <f t="shared" si="4"/>
        <v>86535</v>
      </c>
      <c r="R31" s="88"/>
      <c r="S31" s="88">
        <f t="shared" si="5"/>
        <v>86535</v>
      </c>
      <c r="T31" s="87"/>
    </row>
    <row r="32" spans="1:20">
      <c r="A32" s="1">
        <v>26</v>
      </c>
      <c r="B32" s="205" t="s">
        <v>561</v>
      </c>
      <c r="C32" s="251"/>
      <c r="D32" s="251"/>
      <c r="E32" s="251"/>
      <c r="F32" s="251">
        <v>0</v>
      </c>
      <c r="G32" s="251">
        <v>70866</v>
      </c>
      <c r="H32" s="251">
        <v>70866</v>
      </c>
      <c r="I32" s="87"/>
      <c r="J32" s="87"/>
      <c r="K32" s="87"/>
      <c r="L32" s="88">
        <f t="shared" si="0"/>
        <v>0</v>
      </c>
      <c r="M32" s="88">
        <f t="shared" si="1"/>
        <v>70866</v>
      </c>
      <c r="N32" s="88">
        <f t="shared" si="2"/>
        <v>70866</v>
      </c>
      <c r="O32" s="88">
        <f t="shared" si="3"/>
        <v>0</v>
      </c>
      <c r="P32" s="88"/>
      <c r="Q32" s="88">
        <f t="shared" si="4"/>
        <v>70866</v>
      </c>
      <c r="R32" s="88"/>
      <c r="S32" s="88">
        <f t="shared" si="5"/>
        <v>70866</v>
      </c>
      <c r="T32" s="87"/>
    </row>
    <row r="33" spans="1:22">
      <c r="A33" s="1">
        <v>27</v>
      </c>
      <c r="B33" s="205" t="s">
        <v>562</v>
      </c>
      <c r="C33" s="251"/>
      <c r="D33" s="251"/>
      <c r="E33" s="251"/>
      <c r="F33" s="251">
        <v>0</v>
      </c>
      <c r="G33" s="251">
        <v>106299</v>
      </c>
      <c r="H33" s="251">
        <v>106299</v>
      </c>
      <c r="I33" s="87"/>
      <c r="J33" s="87"/>
      <c r="K33" s="87"/>
      <c r="L33" s="88">
        <f t="shared" si="0"/>
        <v>0</v>
      </c>
      <c r="M33" s="88">
        <f t="shared" si="1"/>
        <v>106299</v>
      </c>
      <c r="N33" s="88">
        <f t="shared" si="2"/>
        <v>106299</v>
      </c>
      <c r="O33" s="88">
        <f t="shared" si="3"/>
        <v>0</v>
      </c>
      <c r="P33" s="88"/>
      <c r="Q33" s="88">
        <f t="shared" si="4"/>
        <v>106299</v>
      </c>
      <c r="R33" s="88"/>
      <c r="S33" s="88">
        <f t="shared" si="5"/>
        <v>106299</v>
      </c>
      <c r="T33" s="87"/>
    </row>
    <row r="34" spans="1:22">
      <c r="A34" s="1">
        <v>28</v>
      </c>
      <c r="B34" s="205" t="s">
        <v>563</v>
      </c>
      <c r="C34" s="251"/>
      <c r="D34" s="251"/>
      <c r="E34" s="251"/>
      <c r="F34" s="251">
        <v>0</v>
      </c>
      <c r="G34" s="251">
        <v>65732</v>
      </c>
      <c r="H34" s="251">
        <v>65732</v>
      </c>
      <c r="I34" s="87"/>
      <c r="J34" s="87"/>
      <c r="K34" s="87"/>
      <c r="L34" s="88">
        <f t="shared" si="0"/>
        <v>0</v>
      </c>
      <c r="M34" s="88">
        <f t="shared" si="1"/>
        <v>65732</v>
      </c>
      <c r="N34" s="88">
        <f t="shared" si="2"/>
        <v>65732</v>
      </c>
      <c r="O34" s="88">
        <f t="shared" si="3"/>
        <v>0</v>
      </c>
      <c r="P34" s="88"/>
      <c r="Q34" s="88">
        <f t="shared" si="4"/>
        <v>65732</v>
      </c>
      <c r="R34" s="88"/>
      <c r="S34" s="88">
        <f t="shared" si="5"/>
        <v>65732</v>
      </c>
      <c r="T34" s="87"/>
    </row>
    <row r="35" spans="1:22" ht="36">
      <c r="A35" s="1">
        <v>29</v>
      </c>
      <c r="B35" s="205" t="s">
        <v>564</v>
      </c>
      <c r="C35" s="251"/>
      <c r="D35" s="251"/>
      <c r="E35" s="251"/>
      <c r="F35" s="251">
        <v>0</v>
      </c>
      <c r="G35" s="251">
        <v>2000000</v>
      </c>
      <c r="H35" s="251">
        <v>2000000</v>
      </c>
      <c r="I35" s="87"/>
      <c r="J35" s="87"/>
      <c r="K35" s="87"/>
      <c r="L35" s="88">
        <f t="shared" si="0"/>
        <v>0</v>
      </c>
      <c r="M35" s="88">
        <f t="shared" si="1"/>
        <v>2000000</v>
      </c>
      <c r="N35" s="88">
        <f t="shared" si="2"/>
        <v>2000000</v>
      </c>
      <c r="O35" s="88">
        <f t="shared" si="3"/>
        <v>0</v>
      </c>
      <c r="P35" s="88"/>
      <c r="Q35" s="88">
        <f t="shared" si="4"/>
        <v>2000000</v>
      </c>
      <c r="R35" s="88"/>
      <c r="S35" s="88">
        <f t="shared" si="5"/>
        <v>2000000</v>
      </c>
      <c r="T35" s="87"/>
    </row>
    <row r="36" spans="1:22">
      <c r="A36" s="1">
        <v>30</v>
      </c>
      <c r="B36" s="205" t="s">
        <v>565</v>
      </c>
      <c r="C36" s="251"/>
      <c r="D36" s="251"/>
      <c r="E36" s="251"/>
      <c r="F36" s="251">
        <v>0</v>
      </c>
      <c r="G36" s="251">
        <v>20000</v>
      </c>
      <c r="H36" s="251">
        <v>20000</v>
      </c>
      <c r="I36" s="87"/>
      <c r="J36" s="87"/>
      <c r="K36" s="87"/>
      <c r="L36" s="88">
        <f t="shared" si="0"/>
        <v>0</v>
      </c>
      <c r="M36" s="88">
        <f t="shared" si="1"/>
        <v>20000</v>
      </c>
      <c r="N36" s="88">
        <f t="shared" si="2"/>
        <v>20000</v>
      </c>
      <c r="O36" s="88">
        <f t="shared" si="3"/>
        <v>0</v>
      </c>
      <c r="P36" s="88"/>
      <c r="Q36" s="88">
        <f t="shared" si="4"/>
        <v>20000</v>
      </c>
      <c r="R36" s="88"/>
      <c r="S36" s="88">
        <f t="shared" si="5"/>
        <v>20000</v>
      </c>
      <c r="T36" s="87"/>
    </row>
    <row r="37" spans="1:22" ht="54">
      <c r="A37" s="1">
        <v>31</v>
      </c>
      <c r="B37" s="205" t="s">
        <v>566</v>
      </c>
      <c r="C37" s="251"/>
      <c r="D37" s="251"/>
      <c r="E37" s="253"/>
      <c r="F37" s="251">
        <v>0</v>
      </c>
      <c r="G37" s="251">
        <v>65733</v>
      </c>
      <c r="H37" s="251">
        <v>65733</v>
      </c>
      <c r="I37" s="87"/>
      <c r="J37" s="87"/>
      <c r="K37" s="87"/>
      <c r="L37" s="88">
        <f t="shared" si="0"/>
        <v>0</v>
      </c>
      <c r="M37" s="88">
        <f t="shared" si="1"/>
        <v>65733</v>
      </c>
      <c r="N37" s="88">
        <f t="shared" si="2"/>
        <v>65733</v>
      </c>
      <c r="O37" s="88">
        <f t="shared" si="3"/>
        <v>0</v>
      </c>
      <c r="P37" s="87"/>
      <c r="Q37" s="88">
        <f t="shared" si="4"/>
        <v>65733</v>
      </c>
      <c r="R37" s="87"/>
      <c r="S37" s="88">
        <f t="shared" si="5"/>
        <v>65733</v>
      </c>
      <c r="T37" s="87"/>
    </row>
    <row r="38" spans="1:22">
      <c r="A38" s="1">
        <v>32</v>
      </c>
      <c r="B38" s="314" t="s">
        <v>567</v>
      </c>
      <c r="C38" s="253"/>
      <c r="D38" s="253"/>
      <c r="E38" s="315"/>
      <c r="F38" s="253">
        <v>0</v>
      </c>
      <c r="G38" s="253">
        <v>180236</v>
      </c>
      <c r="H38" s="253">
        <v>180236</v>
      </c>
      <c r="I38" s="316"/>
      <c r="J38" s="87"/>
      <c r="K38" s="317"/>
      <c r="L38" s="88">
        <f t="shared" si="0"/>
        <v>0</v>
      </c>
      <c r="M38" s="88">
        <f t="shared" si="1"/>
        <v>180236</v>
      </c>
      <c r="N38" s="88">
        <f t="shared" si="2"/>
        <v>180236</v>
      </c>
      <c r="O38" s="88">
        <f t="shared" si="3"/>
        <v>0</v>
      </c>
      <c r="P38" s="87"/>
      <c r="Q38" s="88">
        <f t="shared" si="4"/>
        <v>180236</v>
      </c>
      <c r="R38" s="117"/>
      <c r="S38" s="88">
        <f t="shared" si="5"/>
        <v>180236</v>
      </c>
      <c r="T38" s="117"/>
      <c r="U38" s="1"/>
      <c r="V38" s="1"/>
    </row>
    <row r="39" spans="1:22" ht="36">
      <c r="A39" s="1">
        <v>33</v>
      </c>
      <c r="B39" s="205" t="s">
        <v>568</v>
      </c>
      <c r="C39" s="254"/>
      <c r="D39" s="254"/>
      <c r="E39" s="254"/>
      <c r="F39" s="254"/>
      <c r="G39" s="254"/>
      <c r="H39" s="254"/>
      <c r="I39" s="251">
        <v>0</v>
      </c>
      <c r="J39" s="254">
        <v>633669</v>
      </c>
      <c r="K39" s="318">
        <v>633669</v>
      </c>
      <c r="L39" s="88">
        <f t="shared" si="0"/>
        <v>0</v>
      </c>
      <c r="M39" s="88">
        <f t="shared" si="1"/>
        <v>633669</v>
      </c>
      <c r="N39" s="88">
        <f t="shared" si="2"/>
        <v>633669</v>
      </c>
      <c r="O39" s="88">
        <f t="shared" si="3"/>
        <v>0</v>
      </c>
      <c r="P39" s="87"/>
      <c r="Q39" s="88">
        <f t="shared" si="4"/>
        <v>633669</v>
      </c>
      <c r="R39" s="117"/>
      <c r="S39" s="88">
        <f t="shared" si="5"/>
        <v>633669</v>
      </c>
      <c r="T39" s="117"/>
      <c r="U39" s="1"/>
      <c r="V39" s="1"/>
    </row>
    <row r="40" spans="1:22" ht="36">
      <c r="A40" s="1">
        <v>34</v>
      </c>
      <c r="B40" s="205" t="s">
        <v>569</v>
      </c>
      <c r="C40" s="254"/>
      <c r="D40" s="254"/>
      <c r="E40" s="254"/>
      <c r="F40" s="254"/>
      <c r="G40" s="254"/>
      <c r="H40" s="254"/>
      <c r="I40" s="251">
        <v>0</v>
      </c>
      <c r="J40" s="251">
        <v>290930</v>
      </c>
      <c r="K40" s="251">
        <v>290930</v>
      </c>
      <c r="L40" s="88">
        <f t="shared" si="0"/>
        <v>0</v>
      </c>
      <c r="M40" s="88">
        <f t="shared" si="1"/>
        <v>290930</v>
      </c>
      <c r="N40" s="88">
        <f t="shared" si="2"/>
        <v>290930</v>
      </c>
      <c r="O40" s="88">
        <f t="shared" si="3"/>
        <v>0</v>
      </c>
      <c r="P40" s="87"/>
      <c r="Q40" s="88">
        <f t="shared" si="4"/>
        <v>290930</v>
      </c>
      <c r="R40" s="117"/>
      <c r="S40" s="88">
        <f t="shared" si="5"/>
        <v>290930</v>
      </c>
      <c r="T40" s="117"/>
      <c r="U40" s="1"/>
      <c r="V40" s="1"/>
    </row>
    <row r="41" spans="1:22">
      <c r="A41" s="1">
        <v>35</v>
      </c>
      <c r="B41" s="205" t="s">
        <v>570</v>
      </c>
      <c r="C41" s="254"/>
      <c r="D41" s="254"/>
      <c r="E41" s="254"/>
      <c r="F41" s="254"/>
      <c r="G41" s="254"/>
      <c r="H41" s="254"/>
      <c r="I41" s="251">
        <v>0</v>
      </c>
      <c r="J41" s="251">
        <v>148650</v>
      </c>
      <c r="K41" s="251">
        <v>148650</v>
      </c>
      <c r="L41" s="88">
        <f t="shared" si="0"/>
        <v>0</v>
      </c>
      <c r="M41" s="88">
        <f t="shared" si="1"/>
        <v>148650</v>
      </c>
      <c r="N41" s="88">
        <f t="shared" si="2"/>
        <v>148650</v>
      </c>
      <c r="O41" s="88">
        <f t="shared" si="3"/>
        <v>0</v>
      </c>
      <c r="P41" s="87"/>
      <c r="Q41" s="88">
        <f t="shared" si="4"/>
        <v>148650</v>
      </c>
      <c r="R41" s="117"/>
      <c r="S41" s="88">
        <f t="shared" si="5"/>
        <v>148650</v>
      </c>
      <c r="T41" s="117"/>
      <c r="U41" s="1"/>
      <c r="V41" s="1"/>
    </row>
    <row r="42" spans="1:22" ht="36">
      <c r="A42" s="1">
        <v>36</v>
      </c>
      <c r="B42" s="205" t="s">
        <v>568</v>
      </c>
      <c r="C42" s="254"/>
      <c r="D42" s="254"/>
      <c r="E42" s="254"/>
      <c r="F42" s="254"/>
      <c r="G42" s="254"/>
      <c r="H42" s="254"/>
      <c r="I42" s="251">
        <v>0</v>
      </c>
      <c r="J42" s="251">
        <v>1112251</v>
      </c>
      <c r="K42" s="251">
        <v>1112251</v>
      </c>
      <c r="L42" s="88">
        <f t="shared" si="0"/>
        <v>0</v>
      </c>
      <c r="M42" s="88">
        <f t="shared" si="1"/>
        <v>1112251</v>
      </c>
      <c r="N42" s="88">
        <f t="shared" si="2"/>
        <v>1112251</v>
      </c>
      <c r="O42" s="88">
        <f t="shared" si="3"/>
        <v>0</v>
      </c>
      <c r="P42" s="87"/>
      <c r="Q42" s="88">
        <f t="shared" si="4"/>
        <v>1112251</v>
      </c>
      <c r="R42" s="117"/>
      <c r="S42" s="88">
        <f t="shared" si="5"/>
        <v>1112251</v>
      </c>
      <c r="T42" s="117"/>
      <c r="U42" s="1"/>
      <c r="V42" s="1"/>
    </row>
    <row r="43" spans="1:22">
      <c r="A43" s="1">
        <v>37</v>
      </c>
      <c r="B43" s="205" t="s">
        <v>570</v>
      </c>
      <c r="C43" s="254"/>
      <c r="D43" s="254"/>
      <c r="E43" s="254"/>
      <c r="F43" s="86"/>
      <c r="G43" s="88"/>
      <c r="H43" s="88"/>
      <c r="I43" s="251">
        <v>0</v>
      </c>
      <c r="J43" s="251">
        <v>193650</v>
      </c>
      <c r="K43" s="251">
        <v>193650</v>
      </c>
      <c r="L43" s="88">
        <f t="shared" si="0"/>
        <v>0</v>
      </c>
      <c r="M43" s="88">
        <f t="shared" si="1"/>
        <v>193650</v>
      </c>
      <c r="N43" s="88">
        <f t="shared" si="2"/>
        <v>193650</v>
      </c>
      <c r="O43" s="88">
        <f t="shared" si="3"/>
        <v>0</v>
      </c>
      <c r="P43" s="87"/>
      <c r="Q43" s="88">
        <f t="shared" si="4"/>
        <v>193650</v>
      </c>
      <c r="R43" s="117"/>
      <c r="S43" s="88">
        <f t="shared" si="5"/>
        <v>193650</v>
      </c>
      <c r="T43" s="117"/>
      <c r="U43" s="1"/>
      <c r="V43" s="1"/>
    </row>
    <row r="44" spans="1:22" ht="36">
      <c r="A44" s="1">
        <v>38</v>
      </c>
      <c r="B44" s="205" t="s">
        <v>571</v>
      </c>
      <c r="C44" s="254"/>
      <c r="D44" s="254"/>
      <c r="E44" s="254"/>
      <c r="F44" s="87"/>
      <c r="G44" s="87"/>
      <c r="H44" s="87"/>
      <c r="I44" s="251">
        <v>0</v>
      </c>
      <c r="J44" s="251">
        <v>71254</v>
      </c>
      <c r="K44" s="251">
        <v>71254</v>
      </c>
      <c r="L44" s="88">
        <f t="shared" si="0"/>
        <v>0</v>
      </c>
      <c r="M44" s="88">
        <f t="shared" si="1"/>
        <v>71254</v>
      </c>
      <c r="N44" s="88">
        <f t="shared" si="2"/>
        <v>71254</v>
      </c>
      <c r="O44" s="88">
        <f t="shared" si="3"/>
        <v>0</v>
      </c>
      <c r="P44" s="87"/>
      <c r="Q44" s="88">
        <f t="shared" si="4"/>
        <v>71254</v>
      </c>
      <c r="R44" s="117"/>
      <c r="S44" s="88">
        <f t="shared" si="5"/>
        <v>71254</v>
      </c>
      <c r="T44" s="117"/>
      <c r="U44" s="1"/>
      <c r="V44" s="1"/>
    </row>
    <row r="45" spans="1:22">
      <c r="A45" s="1">
        <v>39</v>
      </c>
      <c r="B45" s="207"/>
      <c r="C45" s="254"/>
      <c r="D45" s="254"/>
      <c r="E45" s="254"/>
      <c r="F45" s="87"/>
      <c r="G45" s="87"/>
      <c r="H45" s="87"/>
      <c r="I45" s="87"/>
      <c r="J45" s="87"/>
      <c r="K45" s="87"/>
      <c r="L45" s="88"/>
      <c r="M45" s="88"/>
      <c r="N45" s="88"/>
      <c r="O45" s="88">
        <f t="shared" ref="O45" si="6">C45+F45+I45</f>
        <v>0</v>
      </c>
      <c r="P45" s="87"/>
      <c r="Q45" s="88">
        <f t="shared" ref="Q45" si="7">D45+G45+J45</f>
        <v>0</v>
      </c>
      <c r="R45" s="117"/>
      <c r="S45" s="88">
        <f t="shared" ref="S45" si="8">E45+H45+K45</f>
        <v>0</v>
      </c>
      <c r="T45" s="117"/>
      <c r="U45" s="1"/>
      <c r="V45" s="1"/>
    </row>
    <row r="46" spans="1:22">
      <c r="A46" s="1">
        <v>40</v>
      </c>
      <c r="B46" s="258" t="s">
        <v>335</v>
      </c>
      <c r="C46" s="255">
        <f>SUM(C7:C45)*0.27</f>
        <v>174362766.24826774</v>
      </c>
      <c r="D46" s="255">
        <v>39587264</v>
      </c>
      <c r="E46" s="255">
        <v>39587264</v>
      </c>
      <c r="F46" s="255">
        <f t="shared" ref="F46" si="9">SUM(F7:F45)*0.27</f>
        <v>0</v>
      </c>
      <c r="G46" s="255">
        <f t="shared" ref="G46" si="10">SUM(G7:G45)*0.27</f>
        <v>828819.27</v>
      </c>
      <c r="H46" s="255">
        <f t="shared" ref="H46" si="11">SUM(H7:H45)*0.27</f>
        <v>828819.27</v>
      </c>
      <c r="I46" s="255">
        <f t="shared" ref="I46" si="12">SUM(I7:I45)*0.27</f>
        <v>0</v>
      </c>
      <c r="J46" s="255">
        <f t="shared" ref="J46" si="13">SUM(J7:J45)*0.27</f>
        <v>661609.08000000007</v>
      </c>
      <c r="K46" s="255">
        <f t="shared" ref="K46" si="14">SUM(K7:K45)*0.27</f>
        <v>661609.08000000007</v>
      </c>
      <c r="L46" s="88">
        <f t="shared" ref="L46:L47" si="15">C46+F46</f>
        <v>174362766.24826774</v>
      </c>
      <c r="M46" s="88">
        <f t="shared" ref="M46" si="16">D46+G46</f>
        <v>40416083.270000003</v>
      </c>
      <c r="N46" s="88">
        <f t="shared" ref="N46" si="17">E46+H46</f>
        <v>40416083.270000003</v>
      </c>
      <c r="O46" s="88">
        <f t="shared" ref="O46:O47" si="18">C46</f>
        <v>174362766.24826774</v>
      </c>
      <c r="P46" s="87"/>
      <c r="Q46" s="88">
        <f t="shared" ref="Q46" si="19">D46</f>
        <v>39587264</v>
      </c>
      <c r="R46" s="117"/>
      <c r="S46" s="88">
        <f t="shared" ref="S46" si="20">E46</f>
        <v>39587264</v>
      </c>
      <c r="T46" s="117"/>
      <c r="U46" s="1"/>
      <c r="V46" s="1"/>
    </row>
    <row r="47" spans="1:22" ht="18.75">
      <c r="A47" s="1">
        <v>41</v>
      </c>
      <c r="B47" s="89" t="s">
        <v>97</v>
      </c>
      <c r="C47" s="206">
        <f>SUM(C7:C46)</f>
        <v>820150789.3900001</v>
      </c>
      <c r="D47" s="206">
        <f t="shared" ref="D47:H47" si="21">SUM(D7:D46)</f>
        <v>333566569</v>
      </c>
      <c r="E47" s="206">
        <f t="shared" si="21"/>
        <v>333566569</v>
      </c>
      <c r="F47" s="206">
        <f t="shared" si="21"/>
        <v>0</v>
      </c>
      <c r="G47" s="206">
        <f t="shared" si="21"/>
        <v>3898520.27</v>
      </c>
      <c r="H47" s="206">
        <f t="shared" si="21"/>
        <v>3898520.27</v>
      </c>
      <c r="I47" s="206">
        <f t="shared" ref="I47" si="22">SUM(I7:I46)</f>
        <v>0</v>
      </c>
      <c r="J47" s="206">
        <f t="shared" ref="J47" si="23">SUM(J7:J46)</f>
        <v>3112013.08</v>
      </c>
      <c r="K47" s="206">
        <f t="shared" ref="K47" si="24">SUM(K7:K46)</f>
        <v>3112013.08</v>
      </c>
      <c r="L47" s="88">
        <f t="shared" si="15"/>
        <v>820150789.3900001</v>
      </c>
      <c r="M47" s="88">
        <f>D47+G47+J47</f>
        <v>340577102.34999996</v>
      </c>
      <c r="N47" s="88">
        <f>E47+H47+K47</f>
        <v>340577102.34999996</v>
      </c>
      <c r="O47" s="88">
        <f t="shared" si="18"/>
        <v>820150789.3900001</v>
      </c>
      <c r="P47" s="87"/>
      <c r="Q47" s="88">
        <f>D47+G47+J47</f>
        <v>340577102.34999996</v>
      </c>
      <c r="R47" s="117"/>
      <c r="S47" s="88">
        <f>E47+H47+K47</f>
        <v>340577102.34999996</v>
      </c>
      <c r="T47" s="117"/>
      <c r="U47" s="1"/>
      <c r="V47" s="1"/>
    </row>
    <row r="48" spans="1:22" ht="18.75">
      <c r="B48" s="259"/>
      <c r="C48" s="260"/>
      <c r="D48" s="260"/>
      <c r="E48" s="260"/>
      <c r="F48" s="261"/>
      <c r="G48" s="261"/>
      <c r="H48" s="261"/>
      <c r="I48" s="261"/>
      <c r="J48" s="261"/>
      <c r="K48" s="261"/>
      <c r="L48" s="262"/>
      <c r="M48" s="262"/>
      <c r="N48" s="262"/>
      <c r="O48" s="262"/>
      <c r="P48" s="261"/>
      <c r="Q48" s="262"/>
      <c r="R48" s="132"/>
      <c r="S48" s="262"/>
      <c r="T48" s="132"/>
      <c r="U48" s="1"/>
      <c r="V48" s="1"/>
    </row>
    <row r="49" spans="1:22">
      <c r="B49" s="83" t="s">
        <v>103</v>
      </c>
    </row>
    <row r="50" spans="1:22" ht="75">
      <c r="B50" s="84" t="s">
        <v>1</v>
      </c>
      <c r="C50" s="8" t="s">
        <v>2</v>
      </c>
      <c r="D50" s="8" t="s">
        <v>82</v>
      </c>
      <c r="E50" s="8" t="s">
        <v>123</v>
      </c>
      <c r="F50" s="8" t="s">
        <v>3</v>
      </c>
      <c r="G50" s="8" t="s">
        <v>104</v>
      </c>
      <c r="H50" s="8" t="s">
        <v>138</v>
      </c>
      <c r="I50" s="8" t="s">
        <v>76</v>
      </c>
      <c r="J50" s="8" t="s">
        <v>105</v>
      </c>
      <c r="K50" s="8" t="s">
        <v>139</v>
      </c>
      <c r="L50" s="9" t="s">
        <v>4</v>
      </c>
      <c r="M50" s="9" t="s">
        <v>5</v>
      </c>
      <c r="N50" s="9" t="s">
        <v>140</v>
      </c>
      <c r="O50" s="9" t="s">
        <v>74</v>
      </c>
      <c r="P50" s="9" t="s">
        <v>75</v>
      </c>
      <c r="Q50" s="9" t="s">
        <v>77</v>
      </c>
      <c r="R50" s="9" t="s">
        <v>78</v>
      </c>
      <c r="S50" s="9" t="s">
        <v>127</v>
      </c>
      <c r="T50" s="9" t="s">
        <v>128</v>
      </c>
      <c r="U50" s="1"/>
      <c r="V50" s="1"/>
    </row>
    <row r="51" spans="1:22" ht="15">
      <c r="B51" s="85" t="s">
        <v>6</v>
      </c>
      <c r="C51" s="85" t="s">
        <v>7</v>
      </c>
      <c r="D51" s="85" t="s">
        <v>8</v>
      </c>
      <c r="E51" s="85" t="s">
        <v>9</v>
      </c>
      <c r="F51" s="85" t="s">
        <v>10</v>
      </c>
      <c r="G51" s="85" t="s">
        <v>11</v>
      </c>
      <c r="H51" s="85" t="s">
        <v>12</v>
      </c>
      <c r="I51" s="85" t="s">
        <v>13</v>
      </c>
      <c r="J51" s="85" t="s">
        <v>14</v>
      </c>
      <c r="K51" s="85" t="s">
        <v>15</v>
      </c>
      <c r="L51" s="85" t="s">
        <v>16</v>
      </c>
      <c r="M51" s="85" t="s">
        <v>17</v>
      </c>
      <c r="N51" s="85" t="s">
        <v>314</v>
      </c>
      <c r="O51" s="85" t="s">
        <v>80</v>
      </c>
      <c r="P51" s="85" t="s">
        <v>81</v>
      </c>
      <c r="Q51" s="85" t="s">
        <v>129</v>
      </c>
      <c r="R51" s="85" t="s">
        <v>130</v>
      </c>
      <c r="S51" s="85" t="s">
        <v>131</v>
      </c>
      <c r="T51" s="85" t="s">
        <v>132</v>
      </c>
      <c r="U51" s="1"/>
      <c r="V51" s="1"/>
    </row>
    <row r="52" spans="1:22" ht="36">
      <c r="A52" s="1">
        <v>1</v>
      </c>
      <c r="B52" s="331" t="s">
        <v>599</v>
      </c>
      <c r="C52" s="85"/>
      <c r="D52" s="253">
        <v>12223994</v>
      </c>
      <c r="E52" s="253">
        <v>12223994</v>
      </c>
      <c r="F52" s="85"/>
      <c r="G52" s="85"/>
      <c r="H52" s="85"/>
      <c r="I52" s="85"/>
      <c r="J52" s="85"/>
      <c r="K52" s="85"/>
      <c r="L52" s="88">
        <f t="shared" ref="L52:N55" si="25">C52+F52+I52</f>
        <v>0</v>
      </c>
      <c r="M52" s="88">
        <f t="shared" si="25"/>
        <v>12223994</v>
      </c>
      <c r="N52" s="88">
        <f t="shared" si="25"/>
        <v>12223994</v>
      </c>
      <c r="O52" s="88">
        <f t="shared" ref="O52:O55" si="26">L52</f>
        <v>0</v>
      </c>
      <c r="P52" s="85"/>
      <c r="Q52" s="88">
        <f t="shared" ref="Q52:Q55" si="27">M52</f>
        <v>12223994</v>
      </c>
      <c r="R52" s="85"/>
      <c r="S52" s="88">
        <f t="shared" ref="S52:S55" si="28">N52</f>
        <v>12223994</v>
      </c>
      <c r="T52" s="85"/>
      <c r="U52" s="1"/>
      <c r="V52" s="1"/>
    </row>
    <row r="53" spans="1:22" ht="36">
      <c r="A53" s="1">
        <v>2</v>
      </c>
      <c r="B53" s="332" t="s">
        <v>600</v>
      </c>
      <c r="C53" s="254"/>
      <c r="D53" s="254">
        <v>2658000</v>
      </c>
      <c r="E53" s="254">
        <v>2658000</v>
      </c>
      <c r="F53" s="88"/>
      <c r="G53" s="88"/>
      <c r="H53" s="88"/>
      <c r="I53" s="87"/>
      <c r="J53" s="87"/>
      <c r="K53" s="87"/>
      <c r="L53" s="88">
        <f t="shared" si="25"/>
        <v>0</v>
      </c>
      <c r="M53" s="88">
        <f t="shared" si="25"/>
        <v>2658000</v>
      </c>
      <c r="N53" s="88">
        <f t="shared" si="25"/>
        <v>2658000</v>
      </c>
      <c r="O53" s="88">
        <f t="shared" si="26"/>
        <v>0</v>
      </c>
      <c r="P53" s="88"/>
      <c r="Q53" s="88">
        <f t="shared" si="27"/>
        <v>2658000</v>
      </c>
      <c r="R53" s="88"/>
      <c r="S53" s="88">
        <f t="shared" si="28"/>
        <v>2658000</v>
      </c>
      <c r="T53" s="87"/>
      <c r="U53" s="1"/>
      <c r="V53" s="1"/>
    </row>
    <row r="54" spans="1:22">
      <c r="A54" s="1">
        <v>3</v>
      </c>
      <c r="B54" s="256" t="s">
        <v>335</v>
      </c>
      <c r="C54" s="257">
        <f>C53*0.27</f>
        <v>0</v>
      </c>
      <c r="D54" s="257">
        <v>2407024</v>
      </c>
      <c r="E54" s="257">
        <v>2407024</v>
      </c>
      <c r="F54" s="88"/>
      <c r="G54" s="88"/>
      <c r="H54" s="88"/>
      <c r="I54" s="87"/>
      <c r="J54" s="87"/>
      <c r="K54" s="87"/>
      <c r="L54" s="88">
        <f t="shared" si="25"/>
        <v>0</v>
      </c>
      <c r="M54" s="88">
        <f t="shared" si="25"/>
        <v>2407024</v>
      </c>
      <c r="N54" s="88">
        <f t="shared" si="25"/>
        <v>2407024</v>
      </c>
      <c r="O54" s="88">
        <f t="shared" si="26"/>
        <v>0</v>
      </c>
      <c r="P54" s="88"/>
      <c r="Q54" s="88">
        <f t="shared" si="27"/>
        <v>2407024</v>
      </c>
      <c r="R54" s="88"/>
      <c r="S54" s="88">
        <f t="shared" si="28"/>
        <v>2407024</v>
      </c>
      <c r="T54" s="87"/>
      <c r="U54" s="1"/>
      <c r="V54" s="1"/>
    </row>
    <row r="55" spans="1:22" ht="40.700000000000003" customHeight="1">
      <c r="A55" s="1">
        <v>4</v>
      </c>
      <c r="B55" s="89" t="s">
        <v>97</v>
      </c>
      <c r="C55" s="206">
        <f>SUM(C53:C54)</f>
        <v>0</v>
      </c>
      <c r="D55" s="206">
        <f>SUM(D52:D54)</f>
        <v>17289018</v>
      </c>
      <c r="E55" s="206">
        <f>SUM(E52:E54)</f>
        <v>17289018</v>
      </c>
      <c r="F55" s="206">
        <f t="shared" ref="F55:L55" si="29">SUM(F52:F54)</f>
        <v>0</v>
      </c>
      <c r="G55" s="206">
        <f t="shared" si="29"/>
        <v>0</v>
      </c>
      <c r="H55" s="206">
        <f t="shared" si="29"/>
        <v>0</v>
      </c>
      <c r="I55" s="206">
        <f t="shared" si="29"/>
        <v>0</v>
      </c>
      <c r="J55" s="206">
        <f t="shared" si="29"/>
        <v>0</v>
      </c>
      <c r="K55" s="206">
        <f t="shared" si="29"/>
        <v>0</v>
      </c>
      <c r="L55" s="206">
        <f t="shared" si="29"/>
        <v>0</v>
      </c>
      <c r="M55" s="87">
        <f>D55+G55+J55</f>
        <v>17289018</v>
      </c>
      <c r="N55" s="87">
        <f t="shared" si="25"/>
        <v>17289018</v>
      </c>
      <c r="O55" s="87">
        <f t="shared" si="26"/>
        <v>0</v>
      </c>
      <c r="P55" s="87"/>
      <c r="Q55" s="87">
        <f t="shared" si="27"/>
        <v>17289018</v>
      </c>
      <c r="R55" s="87"/>
      <c r="S55" s="87">
        <f t="shared" si="28"/>
        <v>17289018</v>
      </c>
      <c r="T55" s="87"/>
      <c r="U55" s="1"/>
      <c r="V55" s="1"/>
    </row>
    <row r="56" spans="1:22">
      <c r="C56" s="90"/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1"/>
      <c r="P56" s="1"/>
      <c r="Q56" s="1"/>
      <c r="R56" s="1"/>
      <c r="S56" s="1"/>
      <c r="T56" s="1"/>
      <c r="U56" s="1"/>
      <c r="V56" s="1"/>
    </row>
    <row r="57" spans="1:22">
      <c r="C57" s="64"/>
      <c r="D57" s="91"/>
      <c r="O57" s="1"/>
      <c r="P57" s="1"/>
      <c r="Q57" s="1"/>
      <c r="R57" s="1"/>
      <c r="S57" s="1"/>
      <c r="T57" s="1"/>
      <c r="U57" s="1"/>
      <c r="V57" s="1"/>
    </row>
    <row r="58" spans="1:22">
      <c r="B58" s="82" t="s">
        <v>601</v>
      </c>
      <c r="C58" s="64"/>
      <c r="D58" s="64"/>
      <c r="F58" s="92"/>
      <c r="G58" s="92"/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</row>
    <row r="59" spans="1:22" ht="75">
      <c r="B59" s="84" t="s">
        <v>1</v>
      </c>
      <c r="C59" s="8" t="s">
        <v>2</v>
      </c>
      <c r="D59" s="8" t="s">
        <v>82</v>
      </c>
      <c r="E59" s="8" t="s">
        <v>123</v>
      </c>
      <c r="F59" s="8" t="s">
        <v>3</v>
      </c>
      <c r="G59" s="8" t="s">
        <v>104</v>
      </c>
      <c r="H59" s="8" t="s">
        <v>138</v>
      </c>
      <c r="I59" s="8" t="s">
        <v>76</v>
      </c>
      <c r="J59" s="8" t="s">
        <v>105</v>
      </c>
      <c r="K59" s="8" t="s">
        <v>139</v>
      </c>
      <c r="L59" s="9" t="s">
        <v>4</v>
      </c>
      <c r="M59" s="9" t="s">
        <v>5</v>
      </c>
      <c r="N59" s="9" t="s">
        <v>140</v>
      </c>
      <c r="O59" s="9" t="s">
        <v>74</v>
      </c>
      <c r="P59" s="9" t="s">
        <v>75</v>
      </c>
      <c r="Q59" s="9" t="s">
        <v>77</v>
      </c>
      <c r="R59" s="9" t="s">
        <v>78</v>
      </c>
      <c r="S59" s="9" t="s">
        <v>127</v>
      </c>
      <c r="T59" s="9" t="s">
        <v>128</v>
      </c>
      <c r="U59" s="1"/>
      <c r="V59" s="1"/>
    </row>
    <row r="60" spans="1:22" ht="15">
      <c r="B60" s="85" t="s">
        <v>6</v>
      </c>
      <c r="C60" s="85" t="s">
        <v>7</v>
      </c>
      <c r="D60" s="85" t="s">
        <v>8</v>
      </c>
      <c r="E60" s="85" t="s">
        <v>9</v>
      </c>
      <c r="F60" s="85" t="s">
        <v>10</v>
      </c>
      <c r="G60" s="85" t="s">
        <v>11</v>
      </c>
      <c r="H60" s="85" t="s">
        <v>12</v>
      </c>
      <c r="I60" s="85" t="s">
        <v>13</v>
      </c>
      <c r="J60" s="85" t="s">
        <v>14</v>
      </c>
      <c r="K60" s="85" t="s">
        <v>15</v>
      </c>
      <c r="L60" s="85" t="s">
        <v>16</v>
      </c>
      <c r="M60" s="85" t="s">
        <v>17</v>
      </c>
      <c r="N60" s="85" t="s">
        <v>314</v>
      </c>
      <c r="O60" s="85" t="s">
        <v>80</v>
      </c>
      <c r="P60" s="85" t="s">
        <v>81</v>
      </c>
      <c r="Q60" s="85" t="s">
        <v>129</v>
      </c>
      <c r="R60" s="85" t="s">
        <v>130</v>
      </c>
      <c r="S60" s="85" t="s">
        <v>131</v>
      </c>
      <c r="T60" s="85" t="s">
        <v>132</v>
      </c>
      <c r="U60" s="1"/>
      <c r="V60" s="1"/>
    </row>
    <row r="61" spans="1:22">
      <c r="A61" s="1">
        <v>1</v>
      </c>
      <c r="B61" s="333" t="s">
        <v>601</v>
      </c>
      <c r="C61" s="93"/>
      <c r="D61" s="334">
        <v>454546</v>
      </c>
      <c r="E61" s="334">
        <v>454546</v>
      </c>
      <c r="F61" s="337"/>
      <c r="G61" s="337"/>
      <c r="H61" s="337"/>
      <c r="I61" s="337"/>
      <c r="J61" s="337"/>
      <c r="K61" s="337"/>
      <c r="L61" s="334">
        <f t="shared" ref="L61:N62" si="30">C61+F61+I61</f>
        <v>0</v>
      </c>
      <c r="M61" s="334">
        <f t="shared" si="30"/>
        <v>454546</v>
      </c>
      <c r="N61" s="334">
        <f t="shared" si="30"/>
        <v>454546</v>
      </c>
      <c r="O61" s="334">
        <f>C61+F61+I61</f>
        <v>0</v>
      </c>
      <c r="P61" s="334"/>
      <c r="Q61" s="334">
        <f>D61+G61+J61</f>
        <v>454546</v>
      </c>
      <c r="R61" s="334"/>
      <c r="S61" s="334">
        <f>E61+H61+K61</f>
        <v>454546</v>
      </c>
      <c r="T61" s="334"/>
    </row>
    <row r="62" spans="1:22">
      <c r="A62" s="1">
        <v>2</v>
      </c>
      <c r="B62" s="335"/>
      <c r="C62" s="93"/>
      <c r="D62" s="336"/>
      <c r="E62" s="336"/>
      <c r="F62" s="337"/>
      <c r="G62" s="337"/>
      <c r="H62" s="337"/>
      <c r="I62" s="337"/>
      <c r="J62" s="337"/>
      <c r="K62" s="337"/>
      <c r="L62" s="334">
        <f t="shared" si="30"/>
        <v>0</v>
      </c>
      <c r="M62" s="334">
        <f t="shared" si="30"/>
        <v>0</v>
      </c>
      <c r="N62" s="334">
        <f t="shared" si="30"/>
        <v>0</v>
      </c>
      <c r="O62" s="334">
        <f>C62+F62+I62</f>
        <v>0</v>
      </c>
      <c r="P62" s="334"/>
      <c r="Q62" s="334">
        <f>D62+G62+J62</f>
        <v>0</v>
      </c>
      <c r="R62" s="334"/>
      <c r="S62" s="334">
        <f>E62+H62+K62</f>
        <v>0</v>
      </c>
      <c r="T62" s="334"/>
    </row>
    <row r="63" spans="1:22" ht="18.75">
      <c r="A63" s="1">
        <v>3</v>
      </c>
      <c r="B63" s="89" t="s">
        <v>97</v>
      </c>
      <c r="C63" s="87">
        <f>SUM(C61:C62)</f>
        <v>0</v>
      </c>
      <c r="D63" s="87">
        <f>SUM(D61:D62)</f>
        <v>454546</v>
      </c>
      <c r="E63" s="87">
        <f>SUM(E61:E62)</f>
        <v>454546</v>
      </c>
      <c r="F63" s="87">
        <f t="shared" ref="F63:T63" si="31">SUM(F61:F62)</f>
        <v>0</v>
      </c>
      <c r="G63" s="87">
        <f t="shared" si="31"/>
        <v>0</v>
      </c>
      <c r="H63" s="87">
        <f t="shared" si="31"/>
        <v>0</v>
      </c>
      <c r="I63" s="87">
        <f t="shared" si="31"/>
        <v>0</v>
      </c>
      <c r="J63" s="87">
        <f t="shared" si="31"/>
        <v>0</v>
      </c>
      <c r="K63" s="87">
        <f t="shared" si="31"/>
        <v>0</v>
      </c>
      <c r="L63" s="87">
        <f t="shared" si="31"/>
        <v>0</v>
      </c>
      <c r="M63" s="87">
        <f t="shared" si="31"/>
        <v>454546</v>
      </c>
      <c r="N63" s="87">
        <f t="shared" si="31"/>
        <v>454546</v>
      </c>
      <c r="O63" s="87">
        <f t="shared" si="31"/>
        <v>0</v>
      </c>
      <c r="P63" s="87">
        <f t="shared" si="31"/>
        <v>0</v>
      </c>
      <c r="Q63" s="87">
        <f t="shared" si="31"/>
        <v>454546</v>
      </c>
      <c r="R63" s="87">
        <f t="shared" si="31"/>
        <v>0</v>
      </c>
      <c r="S63" s="87">
        <f t="shared" si="31"/>
        <v>454546</v>
      </c>
      <c r="T63" s="87">
        <f t="shared" si="31"/>
        <v>0</v>
      </c>
    </row>
    <row r="64" spans="1:22" ht="12.75">
      <c r="B64" s="1"/>
      <c r="C64" s="64"/>
      <c r="D64" s="64"/>
      <c r="O64" s="1"/>
      <c r="P64" s="1"/>
      <c r="Q64" s="1"/>
    </row>
    <row r="66" spans="3:22" s="69" customFormat="1" ht="15">
      <c r="C66" s="338">
        <f>C63+C55+C47</f>
        <v>820150789.3900001</v>
      </c>
      <c r="D66" s="338">
        <f>D63+D55+D47</f>
        <v>351310133</v>
      </c>
      <c r="E66" s="338">
        <f t="shared" ref="E66:T66" si="32">E63+E55+E47</f>
        <v>351310133</v>
      </c>
      <c r="F66" s="338">
        <f t="shared" si="32"/>
        <v>0</v>
      </c>
      <c r="G66" s="338">
        <f t="shared" si="32"/>
        <v>3898520.27</v>
      </c>
      <c r="H66" s="338">
        <f t="shared" si="32"/>
        <v>3898520.27</v>
      </c>
      <c r="I66" s="338">
        <f t="shared" si="32"/>
        <v>0</v>
      </c>
      <c r="J66" s="338">
        <f t="shared" si="32"/>
        <v>3112013.08</v>
      </c>
      <c r="K66" s="338">
        <f t="shared" si="32"/>
        <v>3112013.08</v>
      </c>
      <c r="L66" s="338">
        <f t="shared" si="32"/>
        <v>820150789.3900001</v>
      </c>
      <c r="M66" s="338">
        <f t="shared" si="32"/>
        <v>358320666.34999996</v>
      </c>
      <c r="N66" s="338">
        <f t="shared" si="32"/>
        <v>358320666.34999996</v>
      </c>
      <c r="O66" s="338">
        <f t="shared" si="32"/>
        <v>820150789.3900001</v>
      </c>
      <c r="P66" s="338">
        <f t="shared" si="32"/>
        <v>0</v>
      </c>
      <c r="Q66" s="338">
        <f t="shared" si="32"/>
        <v>358320666.34999996</v>
      </c>
      <c r="R66" s="338">
        <f t="shared" si="32"/>
        <v>0</v>
      </c>
      <c r="S66" s="338">
        <f t="shared" si="32"/>
        <v>358320666.34999996</v>
      </c>
      <c r="T66" s="338">
        <f t="shared" si="32"/>
        <v>0</v>
      </c>
      <c r="U66" s="339"/>
      <c r="V66" s="339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2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75" workbookViewId="0">
      <selection activeCell="I1" sqref="I1"/>
    </sheetView>
  </sheetViews>
  <sheetFormatPr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72" t="s">
        <v>619</v>
      </c>
    </row>
    <row r="2" spans="1:24" ht="20.25">
      <c r="B2" s="35" t="s">
        <v>618</v>
      </c>
      <c r="I2" s="172"/>
    </row>
    <row r="3" spans="1:24" ht="20.25">
      <c r="B3" s="35"/>
      <c r="I3" s="172" t="s">
        <v>89</v>
      </c>
    </row>
    <row r="4" spans="1:24" ht="20.25">
      <c r="B4" s="94" t="s">
        <v>147</v>
      </c>
    </row>
    <row r="5" spans="1:24" ht="60">
      <c r="B5" s="7" t="s">
        <v>1</v>
      </c>
      <c r="C5" s="8" t="s">
        <v>2</v>
      </c>
      <c r="D5" s="8" t="s">
        <v>70</v>
      </c>
      <c r="E5" s="8" t="s">
        <v>137</v>
      </c>
      <c r="F5" s="9" t="s">
        <v>74</v>
      </c>
      <c r="G5" s="9" t="s">
        <v>77</v>
      </c>
      <c r="H5" s="9" t="s">
        <v>127</v>
      </c>
      <c r="I5" s="9" t="s">
        <v>75</v>
      </c>
      <c r="J5" s="9" t="s">
        <v>78</v>
      </c>
      <c r="K5" s="9" t="s">
        <v>165</v>
      </c>
    </row>
    <row r="6" spans="1:24" ht="14.25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5">
      <c r="A7" s="1">
        <v>1</v>
      </c>
      <c r="B7" s="11" t="s">
        <v>157</v>
      </c>
      <c r="C7" s="45">
        <v>21692476</v>
      </c>
      <c r="D7" s="45">
        <v>23028157</v>
      </c>
      <c r="E7" s="45">
        <v>23028157</v>
      </c>
      <c r="F7" s="47"/>
      <c r="G7" s="45"/>
      <c r="H7" s="45"/>
      <c r="I7" s="45">
        <f t="shared" ref="I7:J11" si="0">C7</f>
        <v>21692476</v>
      </c>
      <c r="J7" s="45">
        <f t="shared" si="0"/>
        <v>23028157</v>
      </c>
      <c r="K7" s="45">
        <f>E7</f>
        <v>23028157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1" t="s">
        <v>158</v>
      </c>
      <c r="C8" s="45">
        <v>1800000</v>
      </c>
      <c r="D8" s="45">
        <v>1800000</v>
      </c>
      <c r="E8" s="45">
        <v>1800000</v>
      </c>
      <c r="F8" s="47"/>
      <c r="G8" s="45"/>
      <c r="H8" s="45"/>
      <c r="I8" s="45">
        <f t="shared" si="0"/>
        <v>1800000</v>
      </c>
      <c r="J8" s="45">
        <f t="shared" si="0"/>
        <v>1800000</v>
      </c>
      <c r="K8" s="45">
        <f>E8</f>
        <v>1800000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1" t="s">
        <v>159</v>
      </c>
      <c r="C9" s="45">
        <f>33000000+7500000+24000000+1500000</f>
        <v>66000000</v>
      </c>
      <c r="D9" s="45">
        <v>48120169</v>
      </c>
      <c r="E9" s="45">
        <v>48120169</v>
      </c>
      <c r="F9" s="47"/>
      <c r="G9" s="45"/>
      <c r="H9" s="45"/>
      <c r="I9" s="45">
        <f t="shared" si="0"/>
        <v>66000000</v>
      </c>
      <c r="J9" s="45">
        <f t="shared" si="0"/>
        <v>48120169</v>
      </c>
      <c r="K9" s="45">
        <f>E9</f>
        <v>48120169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1" t="s">
        <v>160</v>
      </c>
      <c r="C10" s="45"/>
      <c r="D10" s="45">
        <v>50000</v>
      </c>
      <c r="E10" s="45">
        <v>50000</v>
      </c>
      <c r="F10" s="47"/>
      <c r="G10" s="45"/>
      <c r="H10" s="45"/>
      <c r="I10" s="45">
        <f t="shared" si="0"/>
        <v>0</v>
      </c>
      <c r="J10" s="45">
        <f t="shared" si="0"/>
        <v>50000</v>
      </c>
      <c r="K10" s="45">
        <f>E10</f>
        <v>50000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8.5">
      <c r="A11" s="1">
        <v>5</v>
      </c>
      <c r="B11" s="11" t="s">
        <v>602</v>
      </c>
      <c r="C11" s="45"/>
      <c r="D11" s="45">
        <v>12658200</v>
      </c>
      <c r="E11" s="45">
        <v>12658200</v>
      </c>
      <c r="F11" s="47"/>
      <c r="G11" s="45"/>
      <c r="H11" s="45"/>
      <c r="I11" s="45">
        <f t="shared" si="0"/>
        <v>0</v>
      </c>
      <c r="J11" s="45">
        <f t="shared" si="0"/>
        <v>12658200</v>
      </c>
      <c r="K11" s="45">
        <f>E11</f>
        <v>12658200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42" t="s">
        <v>106</v>
      </c>
      <c r="C12" s="47">
        <f>SUM(C7:C11)</f>
        <v>89492476</v>
      </c>
      <c r="D12" s="47">
        <f>SUM(D7:D11)</f>
        <v>85656526</v>
      </c>
      <c r="E12" s="47">
        <f t="shared" ref="E12:K12" si="1">SUM(E7:E11)</f>
        <v>85656526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89492476</v>
      </c>
      <c r="J12" s="47">
        <f t="shared" si="1"/>
        <v>85656526</v>
      </c>
      <c r="K12" s="47">
        <f t="shared" si="1"/>
        <v>85656526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>
      <c r="B13" s="95"/>
      <c r="C13" s="70"/>
      <c r="D13" s="70"/>
      <c r="E13" s="70"/>
      <c r="F13" s="70"/>
      <c r="G13" s="70"/>
      <c r="H13" s="70"/>
      <c r="I13" s="70"/>
      <c r="J13" s="70"/>
      <c r="K13" s="7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0">
      <c r="B14" s="7" t="s">
        <v>1</v>
      </c>
      <c r="C14" s="8" t="s">
        <v>2</v>
      </c>
      <c r="D14" s="8" t="s">
        <v>70</v>
      </c>
      <c r="E14" s="8" t="s">
        <v>137</v>
      </c>
      <c r="F14" s="9" t="s">
        <v>74</v>
      </c>
      <c r="G14" s="9" t="s">
        <v>77</v>
      </c>
      <c r="H14" s="9" t="s">
        <v>127</v>
      </c>
      <c r="I14" s="9" t="s">
        <v>75</v>
      </c>
      <c r="J14" s="9" t="s">
        <v>78</v>
      </c>
      <c r="K14" s="9" t="s">
        <v>165</v>
      </c>
      <c r="L14" s="61"/>
      <c r="M14" s="61"/>
      <c r="N14" s="61"/>
      <c r="O14" s="61"/>
      <c r="P14" s="61"/>
      <c r="Q14" s="96"/>
      <c r="R14" s="62"/>
      <c r="S14" s="62"/>
      <c r="T14" s="62"/>
      <c r="U14" s="62"/>
      <c r="V14" s="62"/>
      <c r="W14" s="62"/>
      <c r="X14" s="62"/>
    </row>
    <row r="15" spans="1:24" ht="16.5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61"/>
      <c r="M15" s="61"/>
      <c r="N15" s="61"/>
      <c r="O15" s="61"/>
      <c r="P15" s="61"/>
      <c r="Q15" s="96"/>
      <c r="R15" s="62"/>
      <c r="S15" s="62"/>
      <c r="T15" s="62"/>
      <c r="U15" s="62"/>
      <c r="V15" s="62"/>
      <c r="W15" s="62"/>
      <c r="X15" s="62"/>
    </row>
    <row r="16" spans="1:24" ht="16.5">
      <c r="A16" s="1">
        <v>1</v>
      </c>
      <c r="B16" s="11" t="s">
        <v>162</v>
      </c>
      <c r="C16" s="45"/>
      <c r="D16" s="45"/>
      <c r="E16" s="45"/>
      <c r="F16" s="47"/>
      <c r="G16" s="45"/>
      <c r="H16" s="45"/>
      <c r="I16" s="45">
        <f t="shared" ref="I16:K20" si="2">C16</f>
        <v>0</v>
      </c>
      <c r="J16" s="45">
        <f t="shared" si="2"/>
        <v>0</v>
      </c>
      <c r="K16" s="45"/>
    </row>
    <row r="17" spans="1:25" ht="16.5">
      <c r="A17" s="1">
        <v>2</v>
      </c>
      <c r="B17" s="11" t="s">
        <v>163</v>
      </c>
      <c r="C17" s="45"/>
      <c r="D17" s="45"/>
      <c r="E17" s="45"/>
      <c r="F17" s="47"/>
      <c r="G17" s="45"/>
      <c r="H17" s="45"/>
      <c r="I17" s="45">
        <f t="shared" si="2"/>
        <v>0</v>
      </c>
      <c r="J17" s="45">
        <f t="shared" si="2"/>
        <v>0</v>
      </c>
      <c r="K17" s="45"/>
    </row>
    <row r="18" spans="1:25" ht="28.5">
      <c r="A18" s="1">
        <v>3</v>
      </c>
      <c r="B18" s="11" t="s">
        <v>444</v>
      </c>
      <c r="C18" s="45"/>
      <c r="D18" s="45"/>
      <c r="E18" s="45"/>
      <c r="F18" s="47"/>
      <c r="G18" s="45"/>
      <c r="H18" s="45"/>
      <c r="I18" s="45">
        <f t="shared" si="2"/>
        <v>0</v>
      </c>
      <c r="J18" s="45">
        <f t="shared" si="2"/>
        <v>0</v>
      </c>
      <c r="K18" s="45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6.5">
      <c r="A19" s="1">
        <v>4</v>
      </c>
      <c r="B19" s="11" t="s">
        <v>164</v>
      </c>
      <c r="C19" s="45"/>
      <c r="D19" s="45"/>
      <c r="E19" s="45"/>
      <c r="F19" s="47"/>
      <c r="G19" s="45"/>
      <c r="H19" s="45"/>
      <c r="I19" s="45">
        <f t="shared" si="2"/>
        <v>0</v>
      </c>
      <c r="J19" s="45">
        <f t="shared" si="2"/>
        <v>0</v>
      </c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5">
      <c r="A20" s="1">
        <v>5</v>
      </c>
      <c r="B20" s="11" t="s">
        <v>161</v>
      </c>
      <c r="C20" s="45"/>
      <c r="D20" s="45"/>
      <c r="E20" s="45"/>
      <c r="F20" s="47"/>
      <c r="G20" s="45"/>
      <c r="H20" s="45"/>
      <c r="I20" s="45">
        <f t="shared" si="2"/>
        <v>0</v>
      </c>
      <c r="J20" s="45">
        <f t="shared" si="2"/>
        <v>0</v>
      </c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6.5">
      <c r="A21" s="1">
        <v>6</v>
      </c>
      <c r="B21" s="42" t="s">
        <v>107</v>
      </c>
      <c r="C21" s="47">
        <f>SUM(C16:C20)</f>
        <v>0</v>
      </c>
      <c r="D21" s="47">
        <f>SUM(D16:D20)</f>
        <v>0</v>
      </c>
      <c r="E21" s="47">
        <f>SUM(E16:E20)</f>
        <v>0</v>
      </c>
      <c r="F21" s="47">
        <f t="shared" ref="F21:K21" si="3">SUM(F16:F20)</f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4.25">
      <c r="B22" s="69"/>
    </row>
    <row r="23" spans="1:25" ht="20.25">
      <c r="B23" s="94" t="s">
        <v>148</v>
      </c>
      <c r="H23" s="1" t="s">
        <v>0</v>
      </c>
    </row>
    <row r="24" spans="1:25" ht="60">
      <c r="B24" s="7" t="s">
        <v>1</v>
      </c>
      <c r="C24" s="8" t="s">
        <v>2</v>
      </c>
      <c r="D24" s="8" t="s">
        <v>70</v>
      </c>
      <c r="E24" s="8" t="s">
        <v>137</v>
      </c>
      <c r="F24" s="9" t="s">
        <v>74</v>
      </c>
      <c r="G24" s="9" t="s">
        <v>77</v>
      </c>
      <c r="H24" s="9" t="s">
        <v>127</v>
      </c>
      <c r="I24" s="9" t="s">
        <v>75</v>
      </c>
      <c r="J24" s="9" t="s">
        <v>78</v>
      </c>
      <c r="K24" s="9" t="s">
        <v>165</v>
      </c>
    </row>
    <row r="25" spans="1:25" ht="14.25"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8" t="s">
        <v>14</v>
      </c>
      <c r="K25" s="8" t="s">
        <v>15</v>
      </c>
    </row>
    <row r="26" spans="1:25" ht="16.5">
      <c r="A26" s="1">
        <v>1</v>
      </c>
      <c r="B26" s="53" t="s">
        <v>149</v>
      </c>
      <c r="C26" s="55"/>
      <c r="D26" s="177">
        <v>2646187</v>
      </c>
      <c r="E26" s="55"/>
      <c r="F26" s="59"/>
      <c r="G26" s="55">
        <f>C26</f>
        <v>0</v>
      </c>
      <c r="H26" s="55"/>
      <c r="I26" s="55">
        <f>C26</f>
        <v>0</v>
      </c>
      <c r="J26" s="55">
        <f>D26</f>
        <v>2646187</v>
      </c>
      <c r="K26" s="55">
        <f>E26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5">
      <c r="A27" s="1">
        <v>2</v>
      </c>
      <c r="B27" s="53" t="s">
        <v>331</v>
      </c>
      <c r="C27" s="55"/>
      <c r="D27" s="55"/>
      <c r="E27" s="55"/>
      <c r="F27" s="59"/>
      <c r="G27" s="55">
        <f>C27</f>
        <v>0</v>
      </c>
      <c r="H27" s="55"/>
      <c r="I27" s="55"/>
      <c r="J27" s="55"/>
      <c r="K27" s="5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5">
      <c r="A28" s="1">
        <v>3</v>
      </c>
      <c r="B28" s="58" t="s">
        <v>150</v>
      </c>
      <c r="C28" s="59">
        <f t="shared" ref="C28:K28" si="4">SUM(C26:C27)</f>
        <v>0</v>
      </c>
      <c r="D28" s="59">
        <f t="shared" si="4"/>
        <v>2646187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2646187</v>
      </c>
      <c r="K28" s="59">
        <f t="shared" si="4"/>
        <v>0</v>
      </c>
      <c r="L28" s="61"/>
      <c r="M28" s="61"/>
      <c r="N28" s="61"/>
      <c r="O28" s="61"/>
      <c r="P28" s="61"/>
      <c r="Q28" s="61"/>
      <c r="R28" s="96"/>
      <c r="S28" s="62"/>
      <c r="T28" s="62"/>
      <c r="U28" s="62"/>
      <c r="V28" s="62"/>
      <c r="W28" s="62"/>
      <c r="X28" s="62"/>
      <c r="Y28" s="62"/>
    </row>
    <row r="29" spans="1:25" ht="14.25">
      <c r="B29" s="69"/>
    </row>
    <row r="30" spans="1:25" ht="60">
      <c r="B30" s="7" t="s">
        <v>1</v>
      </c>
      <c r="C30" s="8" t="s">
        <v>2</v>
      </c>
      <c r="D30" s="8" t="s">
        <v>70</v>
      </c>
      <c r="E30" s="8" t="s">
        <v>137</v>
      </c>
      <c r="F30" s="9" t="s">
        <v>74</v>
      </c>
      <c r="G30" s="9" t="s">
        <v>77</v>
      </c>
      <c r="H30" s="9" t="s">
        <v>127</v>
      </c>
      <c r="I30" s="9" t="s">
        <v>75</v>
      </c>
      <c r="J30" s="9" t="s">
        <v>78</v>
      </c>
      <c r="K30" s="9" t="s">
        <v>165</v>
      </c>
    </row>
    <row r="31" spans="1:25" ht="16.5">
      <c r="B31" s="8" t="s">
        <v>6</v>
      </c>
      <c r="C31" s="8" t="s">
        <v>7</v>
      </c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103" t="s">
        <v>13</v>
      </c>
      <c r="J31" s="103" t="s">
        <v>14</v>
      </c>
      <c r="K31" s="103" t="s">
        <v>15</v>
      </c>
    </row>
    <row r="32" spans="1:25" ht="16.5">
      <c r="A32" s="1">
        <v>1</v>
      </c>
      <c r="B32" s="53" t="s">
        <v>445</v>
      </c>
      <c r="C32" s="55"/>
      <c r="D32" s="182">
        <v>4158576</v>
      </c>
      <c r="E32" s="55"/>
      <c r="F32" s="55">
        <f t="shared" ref="F32:H33" si="5">C32</f>
        <v>0</v>
      </c>
      <c r="G32" s="55">
        <f t="shared" si="5"/>
        <v>4158576</v>
      </c>
      <c r="H32" s="55">
        <f t="shared" si="5"/>
        <v>0</v>
      </c>
      <c r="I32" s="55"/>
      <c r="J32" s="55"/>
      <c r="K32" s="5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>
      <c r="A33" s="1">
        <v>2</v>
      </c>
      <c r="B33" s="53" t="s">
        <v>336</v>
      </c>
      <c r="C33" s="55"/>
      <c r="D33" s="182"/>
      <c r="E33" s="55"/>
      <c r="F33" s="55">
        <f t="shared" si="5"/>
        <v>0</v>
      </c>
      <c r="G33" s="55">
        <f t="shared" si="5"/>
        <v>0</v>
      </c>
      <c r="H33" s="55">
        <f t="shared" si="5"/>
        <v>0</v>
      </c>
      <c r="I33" s="55"/>
      <c r="J33" s="55"/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6.5">
      <c r="A34" s="1">
        <v>3</v>
      </c>
      <c r="B34" s="58" t="s">
        <v>325</v>
      </c>
      <c r="C34" s="59">
        <f>SUM(C32:C33)</f>
        <v>0</v>
      </c>
      <c r="D34" s="59">
        <f t="shared" ref="D34:K34" si="6">SUM(D32:D33)</f>
        <v>4158576</v>
      </c>
      <c r="E34" s="59">
        <f t="shared" si="6"/>
        <v>0</v>
      </c>
      <c r="F34" s="59">
        <f t="shared" si="6"/>
        <v>0</v>
      </c>
      <c r="G34" s="59">
        <f t="shared" si="6"/>
        <v>4158576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61"/>
      <c r="M34" s="61"/>
      <c r="N34" s="61"/>
      <c r="O34" s="61"/>
      <c r="P34" s="61"/>
      <c r="Q34" s="61"/>
      <c r="R34" s="96"/>
      <c r="S34" s="62"/>
      <c r="T34" s="62"/>
      <c r="U34" s="62"/>
      <c r="V34" s="62"/>
      <c r="W34" s="62"/>
      <c r="X34" s="62"/>
      <c r="Y34" s="6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77" zoomScaleNormal="75" zoomScaleSheetLayoutView="77" workbookViewId="0">
      <selection activeCell="I1" sqref="I1"/>
    </sheetView>
  </sheetViews>
  <sheetFormatPr defaultRowHeight="12.75"/>
  <cols>
    <col min="1" max="1" width="9.140625" style="1"/>
    <col min="2" max="2" width="73.140625" style="1" customWidth="1"/>
    <col min="3" max="5" width="17.85546875" style="1" customWidth="1"/>
    <col min="6" max="11" width="21.42578125" style="1" customWidth="1"/>
    <col min="12" max="16384" width="9.140625" style="1"/>
  </cols>
  <sheetData>
    <row r="1" spans="1:24">
      <c r="C1" s="5"/>
      <c r="I1" s="172" t="s">
        <v>621</v>
      </c>
      <c r="J1" s="64"/>
    </row>
    <row r="2" spans="1:24" ht="20.25">
      <c r="B2" s="35" t="s">
        <v>620</v>
      </c>
      <c r="I2" s="172"/>
    </row>
    <row r="3" spans="1:24" ht="20.25">
      <c r="B3" s="35"/>
      <c r="I3" s="172" t="s">
        <v>89</v>
      </c>
    </row>
    <row r="4" spans="1:24" ht="60">
      <c r="B4" s="7" t="s">
        <v>1</v>
      </c>
      <c r="C4" s="8" t="s">
        <v>2</v>
      </c>
      <c r="D4" s="8" t="s">
        <v>70</v>
      </c>
      <c r="E4" s="8" t="s">
        <v>166</v>
      </c>
      <c r="F4" s="9" t="s">
        <v>74</v>
      </c>
      <c r="G4" s="9" t="s">
        <v>77</v>
      </c>
      <c r="H4" s="9" t="s">
        <v>167</v>
      </c>
      <c r="I4" s="9" t="s">
        <v>75</v>
      </c>
      <c r="J4" s="9" t="s">
        <v>78</v>
      </c>
      <c r="K4" s="9" t="s">
        <v>168</v>
      </c>
    </row>
    <row r="5" spans="1:24" s="65" customFormat="1" ht="16.5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  <c r="I5" s="8" t="s">
        <v>13</v>
      </c>
      <c r="J5" s="8" t="s">
        <v>14</v>
      </c>
      <c r="K5" s="8" t="s">
        <v>15</v>
      </c>
    </row>
    <row r="6" spans="1:24" ht="16.5">
      <c r="A6" s="1">
        <v>1</v>
      </c>
      <c r="B6" s="67" t="s">
        <v>603</v>
      </c>
      <c r="C6" s="45">
        <v>0</v>
      </c>
      <c r="D6" s="45">
        <v>0</v>
      </c>
      <c r="E6" s="45">
        <v>0</v>
      </c>
      <c r="F6" s="45">
        <f t="shared" ref="F6:H8" si="0">C6</f>
        <v>0</v>
      </c>
      <c r="G6" s="45">
        <f t="shared" si="0"/>
        <v>0</v>
      </c>
      <c r="H6" s="45">
        <f t="shared" si="0"/>
        <v>0</v>
      </c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5.5">
      <c r="A7" s="1">
        <v>2</v>
      </c>
      <c r="B7" s="204" t="s">
        <v>604</v>
      </c>
      <c r="C7" s="45">
        <v>1000000</v>
      </c>
      <c r="D7" s="45">
        <v>1477000</v>
      </c>
      <c r="E7" s="45">
        <v>1477000</v>
      </c>
      <c r="F7" s="45">
        <f t="shared" si="0"/>
        <v>1000000</v>
      </c>
      <c r="G7" s="45">
        <f t="shared" si="0"/>
        <v>1477000</v>
      </c>
      <c r="H7" s="45">
        <f t="shared" si="0"/>
        <v>1477000</v>
      </c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5.5">
      <c r="A8" s="1">
        <v>3</v>
      </c>
      <c r="B8" s="204" t="s">
        <v>605</v>
      </c>
      <c r="C8" s="45">
        <v>1500000</v>
      </c>
      <c r="D8" s="45">
        <v>786000</v>
      </c>
      <c r="E8" s="45">
        <v>786000</v>
      </c>
      <c r="F8" s="45">
        <f t="shared" si="0"/>
        <v>1500000</v>
      </c>
      <c r="G8" s="45">
        <f>D8</f>
        <v>786000</v>
      </c>
      <c r="H8" s="45">
        <f>E8</f>
        <v>786000</v>
      </c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5.5">
      <c r="A9" s="1">
        <v>3</v>
      </c>
      <c r="B9" s="204" t="s">
        <v>606</v>
      </c>
      <c r="C9" s="45">
        <v>1500000</v>
      </c>
      <c r="D9" s="45">
        <v>510000</v>
      </c>
      <c r="E9" s="45">
        <v>510000</v>
      </c>
      <c r="F9" s="45">
        <f t="shared" ref="F9" si="1">C9</f>
        <v>1500000</v>
      </c>
      <c r="G9" s="45">
        <f>D9</f>
        <v>510000</v>
      </c>
      <c r="H9" s="45">
        <f>E9</f>
        <v>510000</v>
      </c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68" t="s">
        <v>108</v>
      </c>
      <c r="C10" s="47">
        <f t="shared" ref="C10:K10" si="2">SUM(C6:C8)</f>
        <v>2500000</v>
      </c>
      <c r="D10" s="47">
        <f t="shared" si="2"/>
        <v>2263000</v>
      </c>
      <c r="E10" s="47">
        <f t="shared" si="2"/>
        <v>2263000</v>
      </c>
      <c r="F10" s="47">
        <f t="shared" si="2"/>
        <v>2500000</v>
      </c>
      <c r="G10" s="47">
        <f t="shared" si="2"/>
        <v>2263000</v>
      </c>
      <c r="H10" s="47">
        <f t="shared" si="2"/>
        <v>2263000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4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4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5">
      <c r="B22" s="69"/>
      <c r="E22" s="2"/>
    </row>
    <row r="23" spans="1:12" ht="14.25">
      <c r="B23" s="69"/>
    </row>
    <row r="24" spans="1:12" ht="14.25">
      <c r="B24" s="6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65" zoomScaleNormal="75" zoomScaleSheetLayoutView="65" workbookViewId="0">
      <selection activeCell="B4" sqref="B4"/>
    </sheetView>
  </sheetViews>
  <sheetFormatPr defaultRowHeight="12.75"/>
  <cols>
    <col min="1" max="1" width="7.42578125" style="1" customWidth="1"/>
    <col min="2" max="2" width="50" style="26" customWidth="1"/>
    <col min="3" max="8" width="19.42578125" style="5" customWidth="1"/>
    <col min="9" max="14" width="17.42578125" style="5" customWidth="1"/>
    <col min="15" max="15" width="19.42578125" style="5" customWidth="1"/>
    <col min="16" max="17" width="18.5703125" style="5" customWidth="1"/>
    <col min="18" max="20" width="19.42578125" style="5" customWidth="1"/>
    <col min="21" max="16384" width="9.140625" style="1"/>
  </cols>
  <sheetData>
    <row r="1" spans="1:20" ht="27.75">
      <c r="B1" s="4"/>
      <c r="Q1" s="172" t="s">
        <v>622</v>
      </c>
      <c r="S1" s="1"/>
    </row>
    <row r="2" spans="1:20" ht="27.75">
      <c r="B2" s="4"/>
      <c r="Q2" s="172"/>
    </row>
    <row r="3" spans="1:20" ht="20.25">
      <c r="B3" s="6" t="s">
        <v>638</v>
      </c>
      <c r="Q3" s="172" t="s">
        <v>342</v>
      </c>
    </row>
    <row r="4" spans="1:20" ht="20.25">
      <c r="B4" s="6"/>
      <c r="S4" s="5" t="s">
        <v>0</v>
      </c>
    </row>
    <row r="5" spans="1:20" ht="79.5" customHeight="1">
      <c r="B5" s="7" t="s">
        <v>1</v>
      </c>
      <c r="C5" s="8" t="s">
        <v>2</v>
      </c>
      <c r="D5" s="8" t="s">
        <v>70</v>
      </c>
      <c r="E5" s="8" t="s">
        <v>180</v>
      </c>
      <c r="F5" s="8" t="s">
        <v>69</v>
      </c>
      <c r="G5" s="8" t="s">
        <v>71</v>
      </c>
      <c r="H5" s="8" t="s">
        <v>124</v>
      </c>
      <c r="I5" s="8" t="s">
        <v>3</v>
      </c>
      <c r="J5" s="8" t="s">
        <v>72</v>
      </c>
      <c r="K5" s="8" t="s">
        <v>125</v>
      </c>
      <c r="L5" s="8" t="s">
        <v>76</v>
      </c>
      <c r="M5" s="8" t="s">
        <v>73</v>
      </c>
      <c r="N5" s="8" t="s">
        <v>126</v>
      </c>
      <c r="O5" s="9" t="s">
        <v>4</v>
      </c>
      <c r="P5" s="9" t="s">
        <v>5</v>
      </c>
      <c r="Q5" s="9" t="s">
        <v>181</v>
      </c>
      <c r="R5" s="9" t="s">
        <v>74</v>
      </c>
      <c r="S5" s="9" t="s">
        <v>77</v>
      </c>
      <c r="T5" s="9" t="s">
        <v>179</v>
      </c>
    </row>
    <row r="6" spans="1:20" ht="14.25">
      <c r="B6" s="38" t="s">
        <v>6</v>
      </c>
      <c r="C6" s="8" t="s">
        <v>7</v>
      </c>
      <c r="D6" s="38" t="s">
        <v>8</v>
      </c>
      <c r="E6" s="3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80</v>
      </c>
      <c r="P6" s="8" t="s">
        <v>81</v>
      </c>
      <c r="Q6" s="8" t="s">
        <v>129</v>
      </c>
      <c r="R6" s="8" t="s">
        <v>130</v>
      </c>
      <c r="S6" s="8" t="s">
        <v>131</v>
      </c>
      <c r="T6" s="8" t="s">
        <v>132</v>
      </c>
    </row>
    <row r="7" spans="1:20" ht="14.25">
      <c r="A7" s="1">
        <v>1</v>
      </c>
      <c r="B7" s="97" t="s">
        <v>169</v>
      </c>
      <c r="C7" s="98">
        <v>3</v>
      </c>
      <c r="D7" s="98">
        <v>3</v>
      </c>
      <c r="E7" s="98">
        <v>3</v>
      </c>
      <c r="F7" s="98">
        <v>14</v>
      </c>
      <c r="G7" s="98">
        <v>14</v>
      </c>
      <c r="H7" s="98">
        <v>14</v>
      </c>
      <c r="I7" s="98">
        <v>3</v>
      </c>
      <c r="J7" s="98">
        <v>3</v>
      </c>
      <c r="K7" s="98">
        <v>3</v>
      </c>
      <c r="L7" s="98">
        <v>14</v>
      </c>
      <c r="M7" s="98">
        <v>14</v>
      </c>
      <c r="N7" s="98">
        <v>14</v>
      </c>
      <c r="O7" s="98">
        <f>C7+F7+I7+L7</f>
        <v>34</v>
      </c>
      <c r="P7" s="98">
        <f t="shared" ref="O7:Q8" si="0">D7+G7+J7+M7</f>
        <v>34</v>
      </c>
      <c r="Q7" s="98">
        <f t="shared" si="0"/>
        <v>34</v>
      </c>
      <c r="R7" s="98">
        <f>C7+F7+I7+L7</f>
        <v>34</v>
      </c>
      <c r="S7" s="98">
        <f>P7</f>
        <v>34</v>
      </c>
      <c r="T7" s="98">
        <f>Q7</f>
        <v>34</v>
      </c>
    </row>
    <row r="8" spans="1:20" ht="14.25">
      <c r="A8" s="1">
        <v>2</v>
      </c>
      <c r="B8" s="97" t="s">
        <v>170</v>
      </c>
      <c r="C8" s="98">
        <v>2</v>
      </c>
      <c r="D8" s="98">
        <v>2</v>
      </c>
      <c r="E8" s="98">
        <v>2</v>
      </c>
      <c r="F8" s="98">
        <v>0</v>
      </c>
      <c r="G8" s="98">
        <v>0</v>
      </c>
      <c r="H8" s="98">
        <v>0</v>
      </c>
      <c r="I8" s="98">
        <v>19</v>
      </c>
      <c r="J8" s="98">
        <v>21</v>
      </c>
      <c r="K8" s="98">
        <v>21</v>
      </c>
      <c r="L8" s="98">
        <v>5</v>
      </c>
      <c r="M8" s="98">
        <v>4</v>
      </c>
      <c r="N8" s="98">
        <v>4</v>
      </c>
      <c r="O8" s="98">
        <f t="shared" si="0"/>
        <v>26</v>
      </c>
      <c r="P8" s="98">
        <f t="shared" si="0"/>
        <v>27</v>
      </c>
      <c r="Q8" s="98">
        <f t="shared" si="0"/>
        <v>27</v>
      </c>
      <c r="R8" s="98">
        <f>C8+F8+I8+L8</f>
        <v>26</v>
      </c>
      <c r="S8" s="98">
        <f>P8</f>
        <v>27</v>
      </c>
      <c r="T8" s="98">
        <f>Q8</f>
        <v>27</v>
      </c>
    </row>
    <row r="9" spans="1:20" s="100" customFormat="1" ht="15">
      <c r="A9" s="1">
        <v>3</v>
      </c>
      <c r="B9" s="99" t="s">
        <v>109</v>
      </c>
      <c r="C9" s="208">
        <f>SUM(C7:C8)</f>
        <v>5</v>
      </c>
      <c r="D9" s="208">
        <f t="shared" ref="D9" si="1">SUM(D7:D8)</f>
        <v>5</v>
      </c>
      <c r="E9" s="208">
        <f t="shared" ref="E9:G9" si="2">SUM(E7:E8)</f>
        <v>5</v>
      </c>
      <c r="F9" s="208">
        <f t="shared" si="2"/>
        <v>14</v>
      </c>
      <c r="G9" s="208">
        <f t="shared" si="2"/>
        <v>14</v>
      </c>
      <c r="H9" s="208">
        <f t="shared" ref="H9:J9" si="3">SUM(H7:H8)</f>
        <v>14</v>
      </c>
      <c r="I9" s="208">
        <f t="shared" si="3"/>
        <v>22</v>
      </c>
      <c r="J9" s="208">
        <f t="shared" si="3"/>
        <v>24</v>
      </c>
      <c r="K9" s="208">
        <f t="shared" ref="K9:M9" si="4">SUM(K7:K8)</f>
        <v>24</v>
      </c>
      <c r="L9" s="208">
        <f t="shared" si="4"/>
        <v>19</v>
      </c>
      <c r="M9" s="208">
        <f t="shared" si="4"/>
        <v>18</v>
      </c>
      <c r="N9" s="208">
        <f t="shared" ref="N9" si="5">SUM(N7:N8)</f>
        <v>18</v>
      </c>
      <c r="O9" s="104">
        <f t="shared" ref="O9:T9" si="6">SUM(O7:O8)</f>
        <v>60</v>
      </c>
      <c r="P9" s="104">
        <f t="shared" si="6"/>
        <v>61</v>
      </c>
      <c r="Q9" s="104">
        <f t="shared" si="6"/>
        <v>61</v>
      </c>
      <c r="R9" s="104">
        <f t="shared" si="6"/>
        <v>60</v>
      </c>
      <c r="S9" s="104">
        <f t="shared" si="6"/>
        <v>61</v>
      </c>
      <c r="T9" s="104">
        <f t="shared" si="6"/>
        <v>61</v>
      </c>
    </row>
    <row r="10" spans="1:20" s="100" customFormat="1" ht="25.5">
      <c r="A10" s="30"/>
      <c r="B10" s="101"/>
      <c r="C10" s="5" t="s">
        <v>171</v>
      </c>
      <c r="D10" s="5" t="s">
        <v>171</v>
      </c>
      <c r="E10" s="5"/>
      <c r="F10" s="5" t="s">
        <v>172</v>
      </c>
      <c r="G10" s="5" t="s">
        <v>172</v>
      </c>
      <c r="H10" s="5"/>
      <c r="I10" s="5" t="s">
        <v>173</v>
      </c>
      <c r="J10" s="5" t="s">
        <v>173</v>
      </c>
      <c r="K10" s="5"/>
      <c r="L10" s="343" t="s">
        <v>628</v>
      </c>
      <c r="M10" s="343" t="s">
        <v>628</v>
      </c>
      <c r="N10" s="5"/>
      <c r="O10" s="102"/>
      <c r="P10" s="102"/>
      <c r="Q10" s="102"/>
      <c r="R10" s="102"/>
      <c r="S10" s="102"/>
      <c r="T10" s="102"/>
    </row>
    <row r="11" spans="1:20" s="5" customFormat="1" ht="15">
      <c r="A11" s="1"/>
      <c r="B11" s="32"/>
      <c r="C11" s="5" t="s">
        <v>337</v>
      </c>
      <c r="D11" s="5" t="s">
        <v>337</v>
      </c>
      <c r="F11" s="5" t="s">
        <v>174</v>
      </c>
      <c r="G11" s="5" t="s">
        <v>174</v>
      </c>
      <c r="I11" s="5" t="s">
        <v>175</v>
      </c>
      <c r="J11" s="5" t="s">
        <v>175</v>
      </c>
      <c r="L11" s="343" t="s">
        <v>340</v>
      </c>
      <c r="M11" s="343" t="s">
        <v>340</v>
      </c>
    </row>
    <row r="12" spans="1:20" s="5" customFormat="1" ht="15">
      <c r="A12" s="1"/>
      <c r="B12" s="32"/>
      <c r="C12" s="5" t="s">
        <v>177</v>
      </c>
      <c r="D12" s="5" t="s">
        <v>177</v>
      </c>
      <c r="F12" s="5" t="s">
        <v>323</v>
      </c>
      <c r="G12" s="5" t="s">
        <v>323</v>
      </c>
      <c r="I12" s="5" t="s">
        <v>176</v>
      </c>
      <c r="J12" s="5" t="s">
        <v>176</v>
      </c>
      <c r="L12" s="343" t="s">
        <v>629</v>
      </c>
      <c r="M12" s="343" t="s">
        <v>629</v>
      </c>
    </row>
    <row r="13" spans="1:20" s="5" customFormat="1" ht="15">
      <c r="A13" s="1"/>
      <c r="B13" s="32"/>
      <c r="C13" s="5" t="s">
        <v>607</v>
      </c>
      <c r="D13" s="5" t="s">
        <v>607</v>
      </c>
      <c r="F13" s="5" t="s">
        <v>332</v>
      </c>
      <c r="G13" s="5" t="s">
        <v>332</v>
      </c>
      <c r="I13" s="5" t="s">
        <v>339</v>
      </c>
      <c r="J13" s="5" t="s">
        <v>625</v>
      </c>
      <c r="L13" s="343" t="s">
        <v>630</v>
      </c>
      <c r="M13" s="343" t="s">
        <v>630</v>
      </c>
    </row>
    <row r="14" spans="1:20" s="5" customFormat="1" ht="38.25">
      <c r="A14" s="1"/>
      <c r="B14" s="32"/>
      <c r="C14" s="5" t="s">
        <v>623</v>
      </c>
      <c r="D14" s="5" t="s">
        <v>623</v>
      </c>
      <c r="F14" s="33" t="s">
        <v>338</v>
      </c>
      <c r="G14" s="33" t="s">
        <v>338</v>
      </c>
      <c r="H14" s="33"/>
      <c r="I14" s="33" t="s">
        <v>626</v>
      </c>
      <c r="J14" s="33" t="s">
        <v>627</v>
      </c>
      <c r="K14" s="33"/>
      <c r="L14" s="73" t="s">
        <v>341</v>
      </c>
      <c r="M14" s="73" t="s">
        <v>341</v>
      </c>
    </row>
    <row r="15" spans="1:20" s="5" customFormat="1" ht="15">
      <c r="A15" s="1"/>
      <c r="B15" s="32"/>
      <c r="F15" s="5" t="s">
        <v>178</v>
      </c>
      <c r="G15" s="5" t="s">
        <v>178</v>
      </c>
      <c r="L15" s="344" t="s">
        <v>631</v>
      </c>
      <c r="M15" s="344" t="s">
        <v>631</v>
      </c>
    </row>
    <row r="16" spans="1:20" ht="36" customHeight="1">
      <c r="B16" s="32"/>
      <c r="F16" s="5" t="s">
        <v>624</v>
      </c>
      <c r="G16" s="5" t="s">
        <v>624</v>
      </c>
      <c r="L16" s="343" t="s">
        <v>632</v>
      </c>
      <c r="M16" s="343" t="s">
        <v>632</v>
      </c>
    </row>
    <row r="17" spans="2:13" ht="38.25">
      <c r="B17" s="32"/>
      <c r="F17" s="33" t="s">
        <v>608</v>
      </c>
      <c r="G17" s="33" t="s">
        <v>608</v>
      </c>
      <c r="L17" s="33" t="s">
        <v>633</v>
      </c>
      <c r="M17" s="33" t="s">
        <v>634</v>
      </c>
    </row>
    <row r="18" spans="2:13" ht="15">
      <c r="B18" s="32"/>
      <c r="C18" s="33"/>
      <c r="D18" s="33"/>
      <c r="E18" s="33"/>
      <c r="H18" s="33"/>
    </row>
    <row r="19" spans="2:13" ht="15">
      <c r="B19" s="32"/>
      <c r="C19" s="33"/>
      <c r="D19" s="33"/>
      <c r="E19" s="33"/>
    </row>
    <row r="20" spans="2:13" ht="15">
      <c r="B20" s="32"/>
    </row>
    <row r="21" spans="2:13" ht="15">
      <c r="B21" s="32"/>
    </row>
    <row r="22" spans="2:13" ht="15">
      <c r="B22" s="32"/>
    </row>
    <row r="23" spans="2:13" ht="15">
      <c r="B23" s="32"/>
    </row>
    <row r="24" spans="2:13" ht="15">
      <c r="B24" s="32"/>
    </row>
    <row r="25" spans="2:13" ht="15">
      <c r="B25" s="32"/>
    </row>
    <row r="26" spans="2:13" ht="15">
      <c r="B26" s="32"/>
    </row>
    <row r="27" spans="2:13" ht="15">
      <c r="B27" s="3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7</vt:i4>
      </vt:variant>
    </vt:vector>
  </HeadingPairs>
  <TitlesOfParts>
    <vt:vector size="24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17 Közös hiv.fenntartás</vt:lpstr>
      <vt:lpstr>'1 bevétel-kiadás'!Nyomtatási_terület</vt:lpstr>
      <vt:lpstr>'15 Vagyonkim.'!Nyomtatási_terület</vt:lpstr>
      <vt:lpstr>'17 Közös hiv.fenntartás'!Nyomtatási_terület</vt:lpstr>
      <vt:lpstr>'3 tám.ért. bev-kiad.'!Nyomtatási_terület</vt:lpstr>
      <vt:lpstr>'6 Ber-Felúj. kiad.'!Nyomtatási_terület</vt:lpstr>
      <vt:lpstr>'7 átadott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2020-07-07T13:57:00Z</cp:lastPrinted>
  <dcterms:created xsi:type="dcterms:W3CDTF">2013-02-08T06:30:04Z</dcterms:created>
  <dcterms:modified xsi:type="dcterms:W3CDTF">2020-07-10T06:31:11Z</dcterms:modified>
</cp:coreProperties>
</file>